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030" activeTab="0"/>
  </bookViews>
  <sheets>
    <sheet name="Meter" sheetId="1" r:id="rId1"/>
    <sheet name="Calculations" sheetId="2" state="hidden" r:id="rId2"/>
    <sheet name="Calculations2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<sst xmlns="http://schemas.openxmlformats.org/spreadsheetml/2006/main" count="93" uniqueCount="66">
  <si>
    <t>n/a</t>
  </si>
  <si>
    <t>Heat Detection Rate</t>
  </si>
  <si>
    <t>Pregnancy Rate</t>
  </si>
  <si>
    <t>Conception Rate</t>
  </si>
  <si>
    <t>60-81 DIM</t>
  </si>
  <si>
    <t>102-123 DIM</t>
  </si>
  <si>
    <t>123-144 DIM</t>
  </si>
  <si>
    <t>144-165 DIM</t>
  </si>
  <si>
    <t>165-186 DIM</t>
  </si>
  <si>
    <t>186-207 DIM</t>
  </si>
  <si>
    <t>207-228 DIM</t>
  </si>
  <si>
    <t>228 -249 DIM</t>
  </si>
  <si>
    <t>Total cost for 21 days</t>
  </si>
  <si>
    <t>Cummulative cost</t>
  </si>
  <si>
    <t>Replacement Cost</t>
  </si>
  <si>
    <t>Total Cost per Cow</t>
  </si>
  <si>
    <t>Total Cost per Herd</t>
  </si>
  <si>
    <t>Number of open cows</t>
  </si>
  <si>
    <t>Cull Cow Value</t>
  </si>
  <si>
    <t>MTB for 1st Cycle</t>
  </si>
  <si>
    <t>Ov-Synch 3rd cycle</t>
  </si>
  <si>
    <t>Ov-Synch 5th cycle</t>
  </si>
  <si>
    <t>Ov-Synch 7th cycle</t>
  </si>
  <si>
    <t>Ov-Synch 9th cycle</t>
  </si>
  <si>
    <t xml:space="preserve">Total Cost </t>
  </si>
  <si>
    <t>Economic Gain Expected With Reproductive Programs</t>
  </si>
  <si>
    <t>81-102
+D3DIM</t>
  </si>
  <si>
    <t>81-102
DIM</t>
  </si>
  <si>
    <t>60-81 
DIM</t>
  </si>
  <si>
    <t>0-60 
DIM</t>
  </si>
  <si>
    <t>Total Number of Open Cows Per 21 Day Heat Cycle: Current Status</t>
  </si>
  <si>
    <t>Table 1. Total Number of Open Cows Per 21 Day Heat Cycle: Current Status</t>
  </si>
  <si>
    <t>0-60
 DIM</t>
  </si>
  <si>
    <t>Table 4. Total Cost of Reproductive Culls Past 250 Days: Using Reproductive Programs</t>
  </si>
  <si>
    <t>Table 2. Total Number of Open Cows Per 21 Day Heat Cycle Using Repro Programs</t>
  </si>
  <si>
    <t>Total Difference</t>
  </si>
  <si>
    <t>Table 3. Total Cost of Reproductive Culls Past 250 Days: Current Status</t>
  </si>
  <si>
    <t>Table 5. Total Cost of Pharmaceuticals for Reproductive Programs</t>
  </si>
  <si>
    <t xml:space="preserve"> per herd</t>
  </si>
  <si>
    <t>Number of Cows Milking</t>
  </si>
  <si>
    <t xml:space="preserve">Cost per Day Open after 100 days       </t>
  </si>
  <si>
    <t>Total Number of Open Cows Per 21 Day Heat Cycle Using Reproductive Programs</t>
  </si>
  <si>
    <t>Cost of Pharmaceuticals</t>
  </si>
  <si>
    <t xml:space="preserve">  GnRH 2cc</t>
  </si>
  <si>
    <t xml:space="preserve">  Lutalyse 5cc</t>
  </si>
  <si>
    <t>METER</t>
  </si>
  <si>
    <t>Tick Marks</t>
  </si>
  <si>
    <t>Profit</t>
  </si>
  <si>
    <t>Deg</t>
  </si>
  <si>
    <t>Payment</t>
  </si>
  <si>
    <t>Degrees</t>
  </si>
  <si>
    <t>x</t>
  </si>
  <si>
    <t>y</t>
  </si>
  <si>
    <t>Arrow point (x,y)</t>
  </si>
  <si>
    <t>Pivot point (x,y)</t>
  </si>
  <si>
    <t>pivot</t>
  </si>
  <si>
    <t>arrow</t>
  </si>
  <si>
    <t>Curve</t>
  </si>
  <si>
    <t xml:space="preserve">  Labor / Dose</t>
  </si>
  <si>
    <t>percent</t>
  </si>
  <si>
    <t>Economic Gain</t>
  </si>
  <si>
    <t>$ per herd</t>
  </si>
  <si>
    <t>If&gt;1000000</t>
  </si>
  <si>
    <t>If &lt; 0</t>
  </si>
  <si>
    <t>Economic Benefit (Dollars Per Herd)</t>
  </si>
  <si>
    <t>Tool was adapted from a spreadsheet developed by Dr. John Fetrow at the University of Minnesota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</si>
</sst>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%"/>
    <numFmt numFmtId="167" formatCode="&quot;$&quot;#,##0.00"/>
    <numFmt numFmtId="168" formatCode="&quot;$&quot;#,##0.0"/>
    <numFmt numFmtId="169" formatCode="&quot;$&quot;#,##0"/>
    <numFmt numFmtId="170" formatCode="0.0"/>
    <numFmt numFmtId="171" formatCode="0.000"/>
    <numFmt numFmtId="172" formatCode="0.0%"/>
    <numFmt numFmtId="173" formatCode="&quot;$&quot;#,##0.0_);[Red]\(&quot;$&quot;#,##0.0\)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0"/>
      <name val="Baskerville Old Face"/>
      <family val="1"/>
    </font>
    <font>
      <b/>
      <sz val="10"/>
      <name val="Baskerville Old Face"/>
      <family val="1"/>
    </font>
    <font>
      <sz val="12"/>
      <name val="Baskerville Old Face"/>
      <family val="1"/>
    </font>
    <font>
      <b/>
      <sz val="12"/>
      <name val="Baskerville Old Face"/>
      <family val="1"/>
    </font>
    <font>
      <i/>
      <sz val="12"/>
      <name val="Baskerville Old Face"/>
      <family val="1"/>
    </font>
    <font>
      <sz val="14"/>
      <name val="Calibri"/>
      <family val="2"/>
    </font>
    <font>
      <b/>
      <sz val="16"/>
      <color indexed="12"/>
      <name val="Arial"/>
      <family val="2"/>
    </font>
    <font>
      <b/>
      <sz val="10"/>
      <name val="Calibri"/>
      <family val="2"/>
    </font>
    <font>
      <sz val="16"/>
      <name val="Calibri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.5"/>
      <color indexed="8"/>
      <name val="Arial"/>
      <family val="2"/>
    </font>
    <font>
      <sz val="14"/>
      <name val="Baskerville Old Face"/>
      <family val="1"/>
    </font>
    <font>
      <b/>
      <u val="single"/>
      <sz val="12"/>
      <name val="Baskerville Old Face"/>
      <family val="1"/>
    </font>
    <font>
      <b/>
      <sz val="14"/>
      <name val="Baskerville Old Face"/>
      <family val="1"/>
    </font>
    <font>
      <sz val="16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Baskerville Old Face"/>
      <family val="1"/>
    </font>
    <font>
      <i/>
      <sz val="12"/>
      <color indexed="9"/>
      <name val="Baskerville Old Face"/>
      <family val="1"/>
    </font>
    <font>
      <sz val="12"/>
      <color indexed="8"/>
      <name val="Calibri"/>
      <family val="2"/>
    </font>
    <font>
      <b/>
      <sz val="12"/>
      <color indexed="9"/>
      <name val="Baskerville Old Face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Baskerville Old Face"/>
      <family val="1"/>
    </font>
    <font>
      <i/>
      <sz val="12"/>
      <color theme="0"/>
      <name val="Baskerville Old Face"/>
      <family val="1"/>
    </font>
    <font>
      <sz val="12"/>
      <color theme="1"/>
      <name val="Calibri"/>
      <family val="2"/>
    </font>
    <font>
      <b/>
      <sz val="12"/>
      <color theme="0"/>
      <name val="Baskerville Old Face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2" fillId="33" borderId="11" xfId="0" applyFont="1" applyFill="1" applyBorder="1" applyAlignment="1">
      <alignment horizontal="center" wrapText="1"/>
    </xf>
    <xf numFmtId="0" fontId="62" fillId="33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wrapText="1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5" fontId="7" fillId="0" borderId="14" xfId="44" applyNumberFormat="1" applyFont="1" applyBorder="1" applyAlignment="1">
      <alignment/>
    </xf>
    <xf numFmtId="5" fontId="7" fillId="0" borderId="15" xfId="44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/>
    </xf>
    <xf numFmtId="6" fontId="7" fillId="0" borderId="17" xfId="0" applyNumberFormat="1" applyFont="1" applyBorder="1" applyAlignment="1">
      <alignment horizontal="center"/>
    </xf>
    <xf numFmtId="5" fontId="7" fillId="0" borderId="17" xfId="0" applyNumberFormat="1" applyFont="1" applyBorder="1" applyAlignment="1">
      <alignment/>
    </xf>
    <xf numFmtId="5" fontId="7" fillId="0" borderId="18" xfId="0" applyNumberFormat="1" applyFont="1" applyFill="1" applyBorder="1" applyAlignment="1">
      <alignment/>
    </xf>
    <xf numFmtId="9" fontId="7" fillId="34" borderId="0" xfId="6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7" fillId="34" borderId="0" xfId="0" applyFont="1" applyFill="1" applyAlignment="1" applyProtection="1">
      <alignment vertical="center"/>
      <protection locked="0"/>
    </xf>
    <xf numFmtId="0" fontId="7" fillId="0" borderId="14" xfId="0" applyFont="1" applyBorder="1" applyAlignment="1">
      <alignment/>
    </xf>
    <xf numFmtId="6" fontId="7" fillId="0" borderId="14" xfId="0" applyNumberFormat="1" applyFont="1" applyBorder="1" applyAlignment="1">
      <alignment horizontal="center"/>
    </xf>
    <xf numFmtId="0" fontId="7" fillId="33" borderId="0" xfId="0" applyFont="1" applyFill="1" applyAlignment="1">
      <alignment/>
    </xf>
    <xf numFmtId="5" fontId="7" fillId="0" borderId="14" xfId="0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6" fontId="7" fillId="0" borderId="0" xfId="0" applyNumberFormat="1" applyFont="1" applyBorder="1" applyAlignment="1">
      <alignment horizontal="center"/>
    </xf>
    <xf numFmtId="5" fontId="7" fillId="0" borderId="0" xfId="0" applyNumberFormat="1" applyFont="1" applyFill="1" applyBorder="1" applyAlignment="1">
      <alignment/>
    </xf>
    <xf numFmtId="5" fontId="7" fillId="0" borderId="19" xfId="0" applyNumberFormat="1" applyFont="1" applyFill="1" applyBorder="1" applyAlignment="1">
      <alignment/>
    </xf>
    <xf numFmtId="0" fontId="62" fillId="33" borderId="0" xfId="0" applyFont="1" applyFill="1" applyBorder="1" applyAlignment="1">
      <alignment wrapText="1"/>
    </xf>
    <xf numFmtId="0" fontId="62" fillId="0" borderId="0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2" fillId="33" borderId="0" xfId="0" applyFont="1" applyFill="1" applyAlignment="1">
      <alignment horizontal="left"/>
    </xf>
    <xf numFmtId="0" fontId="63" fillId="33" borderId="0" xfId="0" applyFont="1" applyFill="1" applyAlignment="1">
      <alignment horizontal="left"/>
    </xf>
    <xf numFmtId="167" fontId="7" fillId="34" borderId="0" xfId="44" applyNumberFormat="1" applyFont="1" applyFill="1" applyAlignment="1" applyProtection="1">
      <alignment horizontal="right" vertical="center"/>
      <protection locked="0"/>
    </xf>
    <xf numFmtId="169" fontId="7" fillId="34" borderId="0" xfId="44" applyNumberFormat="1" applyFont="1" applyFill="1" applyAlignment="1" applyProtection="1">
      <alignment horizontal="right"/>
      <protection locked="0"/>
    </xf>
    <xf numFmtId="0" fontId="10" fillId="35" borderId="0" xfId="0" applyFont="1" applyFill="1" applyBorder="1" applyAlignment="1" applyProtection="1">
      <alignment horizontal="left"/>
      <protection/>
    </xf>
    <xf numFmtId="167" fontId="11" fillId="35" borderId="0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12" fillId="35" borderId="20" xfId="0" applyFont="1" applyFill="1" applyBorder="1" applyAlignment="1" applyProtection="1">
      <alignment horizontal="left"/>
      <protection/>
    </xf>
    <xf numFmtId="6" fontId="13" fillId="35" borderId="20" xfId="0" applyNumberFormat="1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left"/>
      <protection/>
    </xf>
    <xf numFmtId="167" fontId="14" fillId="35" borderId="21" xfId="0" applyNumberFormat="1" applyFont="1" applyFill="1" applyBorder="1" applyAlignment="1" applyProtection="1">
      <alignment horizontal="center"/>
      <protection/>
    </xf>
    <xf numFmtId="167" fontId="1" fillId="35" borderId="0" xfId="0" applyNumberFormat="1" applyFont="1" applyFill="1" applyBorder="1" applyAlignment="1" applyProtection="1">
      <alignment horizontal="center" vertical="top"/>
      <protection/>
    </xf>
    <xf numFmtId="0" fontId="15" fillId="35" borderId="0" xfId="0" applyFont="1" applyFill="1" applyBorder="1" applyAlignment="1" applyProtection="1">
      <alignment horizontal="right"/>
      <protection/>
    </xf>
    <xf numFmtId="169" fontId="64" fillId="35" borderId="0" xfId="0" applyNumberFormat="1" applyFont="1" applyFill="1" applyBorder="1" applyAlignment="1" applyProtection="1">
      <alignment/>
      <protection/>
    </xf>
    <xf numFmtId="169" fontId="64" fillId="35" borderId="0" xfId="0" applyNumberFormat="1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>
      <alignment wrapText="1"/>
    </xf>
    <xf numFmtId="0" fontId="62" fillId="33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5" fontId="7" fillId="0" borderId="14" xfId="44" applyNumberFormat="1" applyFont="1" applyBorder="1" applyAlignment="1">
      <alignment horizontal="center"/>
    </xf>
    <xf numFmtId="5" fontId="7" fillId="0" borderId="14" xfId="0" applyNumberFormat="1" applyFont="1" applyFill="1" applyBorder="1" applyAlignment="1">
      <alignment/>
    </xf>
    <xf numFmtId="7" fontId="7" fillId="34" borderId="0" xfId="44" applyNumberFormat="1" applyFont="1" applyFill="1" applyBorder="1" applyAlignment="1" applyProtection="1">
      <alignment horizontal="right" vertical="center"/>
      <protection locked="0"/>
    </xf>
    <xf numFmtId="0" fontId="19" fillId="35" borderId="0" xfId="0" applyFont="1" applyFill="1" applyBorder="1" applyAlignment="1" applyProtection="1">
      <alignment horizontal="center"/>
      <protection/>
    </xf>
    <xf numFmtId="0" fontId="5" fillId="0" borderId="0" xfId="57" applyFont="1">
      <alignment/>
      <protection/>
    </xf>
    <xf numFmtId="170" fontId="5" fillId="0" borderId="0" xfId="57" applyNumberFormat="1" applyFont="1" applyBorder="1">
      <alignment/>
      <protection/>
    </xf>
    <xf numFmtId="0" fontId="5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3" fontId="5" fillId="0" borderId="0" xfId="57" applyNumberFormat="1" applyFont="1" applyBorder="1">
      <alignment/>
      <protection/>
    </xf>
    <xf numFmtId="0" fontId="5" fillId="0" borderId="0" xfId="57" applyFont="1" applyFill="1" applyBorder="1">
      <alignment/>
      <protection/>
    </xf>
    <xf numFmtId="0" fontId="6" fillId="0" borderId="22" xfId="57" applyFont="1" applyBorder="1">
      <alignment/>
      <protection/>
    </xf>
    <xf numFmtId="0" fontId="5" fillId="0" borderId="22" xfId="57" applyFont="1" applyBorder="1">
      <alignment/>
      <protection/>
    </xf>
    <xf numFmtId="0" fontId="5" fillId="0" borderId="23" xfId="57" applyFont="1" applyBorder="1">
      <alignment/>
      <protection/>
    </xf>
    <xf numFmtId="0" fontId="5" fillId="0" borderId="24" xfId="57" applyFont="1" applyBorder="1">
      <alignment/>
      <protection/>
    </xf>
    <xf numFmtId="0" fontId="5" fillId="0" borderId="25" xfId="57" applyFont="1" applyFill="1" applyBorder="1">
      <alignment/>
      <protection/>
    </xf>
    <xf numFmtId="1" fontId="5" fillId="0" borderId="0" xfId="57" applyNumberFormat="1" applyFont="1" applyBorder="1">
      <alignment/>
      <protection/>
    </xf>
    <xf numFmtId="0" fontId="5" fillId="0" borderId="0" xfId="57" applyFont="1" applyBorder="1" quotePrefix="1">
      <alignment/>
      <protection/>
    </xf>
    <xf numFmtId="2" fontId="5" fillId="0" borderId="0" xfId="57" applyNumberFormat="1" applyFont="1" applyBorder="1">
      <alignment/>
      <protection/>
    </xf>
    <xf numFmtId="1" fontId="5" fillId="0" borderId="24" xfId="57" applyNumberFormat="1" applyFont="1" applyBorder="1">
      <alignment/>
      <protection/>
    </xf>
    <xf numFmtId="0" fontId="5" fillId="0" borderId="26" xfId="57" applyFont="1" applyBorder="1">
      <alignment/>
      <protection/>
    </xf>
    <xf numFmtId="0" fontId="5" fillId="0" borderId="27" xfId="57" applyFont="1" applyBorder="1">
      <alignment/>
      <protection/>
    </xf>
    <xf numFmtId="2" fontId="5" fillId="0" borderId="27" xfId="57" applyNumberFormat="1" applyFont="1" applyBorder="1">
      <alignment/>
      <protection/>
    </xf>
    <xf numFmtId="171" fontId="5" fillId="0" borderId="0" xfId="57" applyNumberFormat="1" applyFont="1" applyBorder="1">
      <alignment/>
      <protection/>
    </xf>
    <xf numFmtId="0" fontId="5" fillId="0" borderId="28" xfId="57" applyFont="1" applyBorder="1">
      <alignment/>
      <protection/>
    </xf>
    <xf numFmtId="0" fontId="5" fillId="0" borderId="29" xfId="57" applyFont="1" applyBorder="1">
      <alignment/>
      <protection/>
    </xf>
    <xf numFmtId="0" fontId="5" fillId="0" borderId="30" xfId="57" applyFont="1" applyBorder="1">
      <alignment/>
      <protection/>
    </xf>
    <xf numFmtId="0" fontId="6" fillId="0" borderId="31" xfId="57" applyFont="1" applyBorder="1">
      <alignment/>
      <protection/>
    </xf>
    <xf numFmtId="0" fontId="5" fillId="0" borderId="21" xfId="57" applyFont="1" applyBorder="1">
      <alignment/>
      <protection/>
    </xf>
    <xf numFmtId="0" fontId="5" fillId="0" borderId="20" xfId="57" applyFont="1" applyBorder="1">
      <alignment/>
      <protection/>
    </xf>
    <xf numFmtId="0" fontId="5" fillId="0" borderId="32" xfId="57" applyFont="1" applyBorder="1">
      <alignment/>
      <protection/>
    </xf>
    <xf numFmtId="171" fontId="5" fillId="0" borderId="21" xfId="57" applyNumberFormat="1" applyFont="1" applyBorder="1">
      <alignment/>
      <protection/>
    </xf>
    <xf numFmtId="0" fontId="5" fillId="0" borderId="33" xfId="0" applyFont="1" applyBorder="1" applyAlignment="1">
      <alignment/>
    </xf>
    <xf numFmtId="0" fontId="5" fillId="0" borderId="22" xfId="0" applyFont="1" applyBorder="1" applyAlignment="1">
      <alignment/>
    </xf>
    <xf numFmtId="1" fontId="5" fillId="0" borderId="22" xfId="57" applyNumberFormat="1" applyFont="1" applyBorder="1">
      <alignment/>
      <protection/>
    </xf>
    <xf numFmtId="0" fontId="5" fillId="0" borderId="34" xfId="0" applyFont="1" applyBorder="1" applyAlignment="1">
      <alignment/>
    </xf>
    <xf numFmtId="0" fontId="5" fillId="0" borderId="35" xfId="57" applyFont="1" applyBorder="1">
      <alignment/>
      <protection/>
    </xf>
    <xf numFmtId="0" fontId="5" fillId="0" borderId="36" xfId="57" applyFont="1" applyBorder="1">
      <alignment/>
      <protection/>
    </xf>
    <xf numFmtId="0" fontId="6" fillId="0" borderId="20" xfId="57" applyFont="1" applyBorder="1">
      <alignment/>
      <protection/>
    </xf>
    <xf numFmtId="0" fontId="6" fillId="0" borderId="20" xfId="57" applyFont="1" applyFill="1" applyBorder="1">
      <alignment/>
      <protection/>
    </xf>
    <xf numFmtId="0" fontId="5" fillId="0" borderId="20" xfId="57" applyFont="1" applyBorder="1" applyAlignment="1">
      <alignment horizontal="left"/>
      <protection/>
    </xf>
    <xf numFmtId="0" fontId="5" fillId="0" borderId="21" xfId="57" applyFont="1" applyBorder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7" fillId="36" borderId="0" xfId="0" applyFont="1" applyFill="1" applyAlignment="1" applyProtection="1">
      <alignment/>
      <protection/>
    </xf>
    <xf numFmtId="0" fontId="65" fillId="33" borderId="0" xfId="0" applyFont="1" applyFill="1" applyAlignment="1" applyProtection="1">
      <alignment horizontal="left"/>
      <protection/>
    </xf>
    <xf numFmtId="0" fontId="62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7" fillId="36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5" borderId="0" xfId="0" applyFont="1" applyFill="1" applyAlignment="1" applyProtection="1">
      <alignment horizontal="left" vertical="center" wrapText="1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10" fontId="7" fillId="0" borderId="0" xfId="60" applyNumberFormat="1" applyFont="1" applyFill="1" applyAlignment="1" applyProtection="1">
      <alignment vertical="center"/>
      <protection/>
    </xf>
    <xf numFmtId="166" fontId="7" fillId="36" borderId="0" xfId="0" applyNumberFormat="1" applyFont="1" applyFill="1" applyAlignment="1" applyProtection="1">
      <alignment/>
      <protection/>
    </xf>
    <xf numFmtId="0" fontId="7" fillId="35" borderId="0" xfId="0" applyFont="1" applyFill="1" applyAlignment="1" applyProtection="1">
      <alignment vertical="center" wrapText="1"/>
      <protection/>
    </xf>
    <xf numFmtId="0" fontId="7" fillId="35" borderId="0" xfId="0" applyFont="1" applyFill="1" applyAlignment="1" applyProtection="1">
      <alignment wrapText="1"/>
      <protection/>
    </xf>
    <xf numFmtId="0" fontId="65" fillId="33" borderId="28" xfId="0" applyFont="1" applyFill="1" applyBorder="1" applyAlignment="1" applyProtection="1">
      <alignment horizontal="left"/>
      <protection/>
    </xf>
    <xf numFmtId="0" fontId="65" fillId="33" borderId="29" xfId="0" applyFont="1" applyFill="1" applyBorder="1" applyAlignment="1" applyProtection="1">
      <alignment horizontal="left"/>
      <protection/>
    </xf>
    <xf numFmtId="0" fontId="7" fillId="33" borderId="29" xfId="0" applyFont="1" applyFill="1" applyBorder="1" applyAlignment="1" applyProtection="1">
      <alignment horizontal="left"/>
      <protection/>
    </xf>
    <xf numFmtId="0" fontId="7" fillId="33" borderId="30" xfId="0" applyFont="1" applyFill="1" applyBorder="1" applyAlignment="1" applyProtection="1">
      <alignment horizontal="left"/>
      <protection/>
    </xf>
    <xf numFmtId="0" fontId="66" fillId="35" borderId="21" xfId="0" applyFont="1" applyFill="1" applyBorder="1" applyAlignment="1" applyProtection="1">
      <alignment/>
      <protection/>
    </xf>
    <xf numFmtId="0" fontId="49" fillId="35" borderId="0" xfId="0" applyFont="1" applyFill="1" applyBorder="1" applyAlignment="1" applyProtection="1">
      <alignment horizontal="right"/>
      <protection/>
    </xf>
    <xf numFmtId="7" fontId="66" fillId="35" borderId="0" xfId="0" applyNumberFormat="1" applyFont="1" applyFill="1" applyBorder="1" applyAlignment="1" applyProtection="1">
      <alignment/>
      <protection/>
    </xf>
    <xf numFmtId="0" fontId="49" fillId="35" borderId="0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18" fillId="35" borderId="21" xfId="0" applyFont="1" applyFill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66" fillId="35" borderId="0" xfId="0" applyFont="1" applyFill="1" applyBorder="1" applyAlignment="1" applyProtection="1">
      <alignment/>
      <protection/>
    </xf>
    <xf numFmtId="6" fontId="0" fillId="35" borderId="0" xfId="0" applyNumberFormat="1" applyFill="1" applyBorder="1" applyAlignment="1" applyProtection="1">
      <alignment/>
      <protection/>
    </xf>
    <xf numFmtId="0" fontId="7" fillId="35" borderId="21" xfId="0" applyFont="1" applyFill="1" applyBorder="1" applyAlignment="1" applyProtection="1">
      <alignment wrapText="1"/>
      <protection/>
    </xf>
    <xf numFmtId="1" fontId="66" fillId="35" borderId="0" xfId="0" applyNumberFormat="1" applyFont="1" applyFill="1" applyBorder="1" applyAlignment="1" applyProtection="1">
      <alignment/>
      <protection/>
    </xf>
    <xf numFmtId="0" fontId="67" fillId="35" borderId="0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60" fillId="35" borderId="0" xfId="0" applyFont="1" applyFill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7" fillId="35" borderId="21" xfId="0" applyFont="1" applyFill="1" applyBorder="1" applyAlignment="1" applyProtection="1">
      <alignment horizontal="right" vertical="center" wrapText="1"/>
      <protection/>
    </xf>
    <xf numFmtId="9" fontId="17" fillId="35" borderId="21" xfId="60" applyFont="1" applyFill="1" applyBorder="1" applyAlignment="1" applyProtection="1">
      <alignment horizontal="right" vertical="center"/>
      <protection/>
    </xf>
    <xf numFmtId="0" fontId="68" fillId="0" borderId="0" xfId="0" applyFont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/>
      <protection/>
    </xf>
    <xf numFmtId="172" fontId="17" fillId="35" borderId="0" xfId="60" applyNumberFormat="1" applyFont="1" applyFill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 wrapText="1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20" xfId="0" applyFont="1" applyFill="1" applyBorder="1" applyAlignment="1" applyProtection="1">
      <alignment/>
      <protection/>
    </xf>
    <xf numFmtId="0" fontId="7" fillId="35" borderId="33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7" fillId="35" borderId="34" xfId="0" applyFont="1" applyFill="1" applyBorder="1" applyAlignment="1" applyProtection="1">
      <alignment/>
      <protection/>
    </xf>
    <xf numFmtId="169" fontId="5" fillId="0" borderId="21" xfId="57" applyNumberFormat="1" applyFont="1" applyBorder="1">
      <alignment/>
      <protection/>
    </xf>
    <xf numFmtId="6" fontId="20" fillId="35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6" fontId="13" fillId="35" borderId="0" xfId="0" applyNumberFormat="1" applyFont="1" applyFill="1" applyBorder="1" applyAlignment="1" applyProtection="1">
      <alignment horizontal="center" vertical="center"/>
      <protection/>
    </xf>
    <xf numFmtId="1" fontId="5" fillId="0" borderId="0" xfId="57" applyNumberFormat="1" applyFont="1" applyProtection="1">
      <alignment/>
      <protection locked="0"/>
    </xf>
    <xf numFmtId="6" fontId="5" fillId="0" borderId="0" xfId="57" applyNumberFormat="1" applyFo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85"/>
          <c:h val="0.96825"/>
        </c:manualLayout>
      </c:layout>
      <c:scatterChart>
        <c:scatterStyle val="lineMarker"/>
        <c:varyColors val="0"/>
        <c:ser>
          <c:idx val="1"/>
          <c:order val="0"/>
          <c:tx>
            <c:v>Curve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Calculations2!$B$23:$B$110</c:f>
              <c:numCache>
                <c:ptCount val="88"/>
                <c:pt idx="0">
                  <c:v>-0.9998476951563913</c:v>
                </c:pt>
                <c:pt idx="1">
                  <c:v>-0.9986295347545738</c:v>
                </c:pt>
                <c:pt idx="2">
                  <c:v>-0.9961946980917455</c:v>
                </c:pt>
                <c:pt idx="3">
                  <c:v>-0.992546151641322</c:v>
                </c:pt>
                <c:pt idx="4">
                  <c:v>-0.9876883405951378</c:v>
                </c:pt>
                <c:pt idx="5">
                  <c:v>-0.981627183447664</c:v>
                </c:pt>
                <c:pt idx="6">
                  <c:v>-0.9743700647852352</c:v>
                </c:pt>
                <c:pt idx="7">
                  <c:v>-0.9659258262890683</c:v>
                </c:pt>
                <c:pt idx="8">
                  <c:v>-0.9563047559630354</c:v>
                </c:pt>
                <c:pt idx="9">
                  <c:v>-0.9455185755993168</c:v>
                </c:pt>
                <c:pt idx="10">
                  <c:v>-0.9335804264972017</c:v>
                </c:pt>
                <c:pt idx="11">
                  <c:v>-0.9205048534524404</c:v>
                </c:pt>
                <c:pt idx="12">
                  <c:v>-0.9063077870366499</c:v>
                </c:pt>
                <c:pt idx="13">
                  <c:v>-0.8910065241883679</c:v>
                </c:pt>
                <c:pt idx="14">
                  <c:v>-0.8746197071393957</c:v>
                </c:pt>
                <c:pt idx="15">
                  <c:v>-0.8571673007021123</c:v>
                </c:pt>
                <c:pt idx="16">
                  <c:v>-0.838670567945424</c:v>
                </c:pt>
                <c:pt idx="17">
                  <c:v>-0.8191520442889918</c:v>
                </c:pt>
                <c:pt idx="18">
                  <c:v>-0.7986355100472928</c:v>
                </c:pt>
                <c:pt idx="19">
                  <c:v>-0.7771459614569709</c:v>
                </c:pt>
                <c:pt idx="20">
                  <c:v>-0.7547095802227721</c:v>
                </c:pt>
                <c:pt idx="21">
                  <c:v>-0.7313537016191706</c:v>
                </c:pt>
                <c:pt idx="22">
                  <c:v>-0.7071067811865476</c:v>
                </c:pt>
                <c:pt idx="23">
                  <c:v>-0.6819983600624985</c:v>
                </c:pt>
                <c:pt idx="24">
                  <c:v>-0.6560590289905073</c:v>
                </c:pt>
                <c:pt idx="25">
                  <c:v>-0.6293203910498375</c:v>
                </c:pt>
                <c:pt idx="26">
                  <c:v>-0.6018150231520484</c:v>
                </c:pt>
                <c:pt idx="27">
                  <c:v>-0.5735764363510462</c:v>
                </c:pt>
                <c:pt idx="28">
                  <c:v>-0.5446390350150272</c:v>
                </c:pt>
                <c:pt idx="29">
                  <c:v>-0.5150380749100544</c:v>
                </c:pt>
                <c:pt idx="30">
                  <c:v>-0.4848096202463371</c:v>
                </c:pt>
                <c:pt idx="31">
                  <c:v>-0.4539904997395468</c:v>
                </c:pt>
                <c:pt idx="32">
                  <c:v>-0.42261826174069944</c:v>
                </c:pt>
                <c:pt idx="33">
                  <c:v>-0.39073112848927394</c:v>
                </c:pt>
                <c:pt idx="34">
                  <c:v>-0.3583679495453004</c:v>
                </c:pt>
                <c:pt idx="35">
                  <c:v>-0.32556815445715676</c:v>
                </c:pt>
                <c:pt idx="36">
                  <c:v>-0.29237170472273677</c:v>
                </c:pt>
                <c:pt idx="37">
                  <c:v>-0.25881904510252074</c:v>
                </c:pt>
                <c:pt idx="38">
                  <c:v>-0.22495105434386492</c:v>
                </c:pt>
                <c:pt idx="39">
                  <c:v>-0.19080899537654492</c:v>
                </c:pt>
                <c:pt idx="40">
                  <c:v>-0.15643446504023092</c:v>
                </c:pt>
                <c:pt idx="41">
                  <c:v>-0.12186934340514749</c:v>
                </c:pt>
                <c:pt idx="42">
                  <c:v>-0.08715574274765814</c:v>
                </c:pt>
                <c:pt idx="43">
                  <c:v>-0.052335956242943966</c:v>
                </c:pt>
                <c:pt idx="44">
                  <c:v>-0.017452406437283376</c:v>
                </c:pt>
                <c:pt idx="45">
                  <c:v>0.017452406437283477</c:v>
                </c:pt>
                <c:pt idx="46">
                  <c:v>0.05233595624294362</c:v>
                </c:pt>
                <c:pt idx="47">
                  <c:v>0.08715574274765824</c:v>
                </c:pt>
                <c:pt idx="48">
                  <c:v>0.12186934340514737</c:v>
                </c:pt>
                <c:pt idx="49">
                  <c:v>0.15643446504023104</c:v>
                </c:pt>
                <c:pt idx="50">
                  <c:v>0.1908089953765448</c:v>
                </c:pt>
                <c:pt idx="51">
                  <c:v>0.2249510543438648</c:v>
                </c:pt>
                <c:pt idx="52">
                  <c:v>0.25881904510252085</c:v>
                </c:pt>
                <c:pt idx="53">
                  <c:v>0.29237170472273666</c:v>
                </c:pt>
                <c:pt idx="54">
                  <c:v>0.3255681544571564</c:v>
                </c:pt>
                <c:pt idx="55">
                  <c:v>0.35836794954530027</c:v>
                </c:pt>
                <c:pt idx="56">
                  <c:v>0.3907311284892736</c:v>
                </c:pt>
                <c:pt idx="57">
                  <c:v>0.42261826174069933</c:v>
                </c:pt>
                <c:pt idx="58">
                  <c:v>0.4539904997395467</c:v>
                </c:pt>
                <c:pt idx="59">
                  <c:v>0.484809620246337</c:v>
                </c:pt>
                <c:pt idx="60">
                  <c:v>0.5150380749100543</c:v>
                </c:pt>
                <c:pt idx="61">
                  <c:v>0.5446390350150271</c:v>
                </c:pt>
                <c:pt idx="62">
                  <c:v>0.5735764363510458</c:v>
                </c:pt>
                <c:pt idx="63">
                  <c:v>0.6018150231520484</c:v>
                </c:pt>
                <c:pt idx="64">
                  <c:v>0.6293203910498373</c:v>
                </c:pt>
                <c:pt idx="65">
                  <c:v>0.6560590289905075</c:v>
                </c:pt>
                <c:pt idx="66">
                  <c:v>0.6819983600624984</c:v>
                </c:pt>
                <c:pt idx="67">
                  <c:v>0.7071067811865475</c:v>
                </c:pt>
                <c:pt idx="68">
                  <c:v>0.7313537016191705</c:v>
                </c:pt>
                <c:pt idx="69">
                  <c:v>0.754709580222772</c:v>
                </c:pt>
                <c:pt idx="70">
                  <c:v>0.7771459614569707</c:v>
                </c:pt>
                <c:pt idx="71">
                  <c:v>0.7986355100472929</c:v>
                </c:pt>
                <c:pt idx="72">
                  <c:v>0.8191520442889916</c:v>
                </c:pt>
                <c:pt idx="73">
                  <c:v>0.8386705679454242</c:v>
                </c:pt>
                <c:pt idx="74">
                  <c:v>0.8571673007021122</c:v>
                </c:pt>
                <c:pt idx="75">
                  <c:v>0.8746197071393957</c:v>
                </c:pt>
                <c:pt idx="76">
                  <c:v>0.8910065241883678</c:v>
                </c:pt>
                <c:pt idx="77">
                  <c:v>0.9063077870366499</c:v>
                </c:pt>
                <c:pt idx="78">
                  <c:v>0.9205048534524402</c:v>
                </c:pt>
                <c:pt idx="79">
                  <c:v>0.9335804264972017</c:v>
                </c:pt>
                <c:pt idx="80">
                  <c:v>0.9455185755993167</c:v>
                </c:pt>
                <c:pt idx="81">
                  <c:v>0.9563047559630354</c:v>
                </c:pt>
                <c:pt idx="82">
                  <c:v>0.9659258262890682</c:v>
                </c:pt>
                <c:pt idx="83">
                  <c:v>0.981627183447664</c:v>
                </c:pt>
                <c:pt idx="84">
                  <c:v>0.9876883405951377</c:v>
                </c:pt>
                <c:pt idx="85">
                  <c:v>0.992546151641322</c:v>
                </c:pt>
                <c:pt idx="86">
                  <c:v>0.9961946980917455</c:v>
                </c:pt>
                <c:pt idx="87">
                  <c:v>0.9986295347545738</c:v>
                </c:pt>
              </c:numCache>
            </c:numRef>
          </c:xVal>
          <c:yVal>
            <c:numRef>
              <c:f>Calculations2!$C$23:$C$110</c:f>
              <c:numCache>
                <c:ptCount val="88"/>
                <c:pt idx="0">
                  <c:v>0.01745240643728351</c:v>
                </c:pt>
                <c:pt idx="1">
                  <c:v>0.05233595624294383</c:v>
                </c:pt>
                <c:pt idx="2">
                  <c:v>0.08715574274765817</c:v>
                </c:pt>
                <c:pt idx="3">
                  <c:v>0.12186934340514748</c:v>
                </c:pt>
                <c:pt idx="4">
                  <c:v>0.15643446504023087</c:v>
                </c:pt>
                <c:pt idx="5">
                  <c:v>0.1908089953765448</c:v>
                </c:pt>
                <c:pt idx="6">
                  <c:v>0.224951054343865</c:v>
                </c:pt>
                <c:pt idx="7">
                  <c:v>0.25881904510252074</c:v>
                </c:pt>
                <c:pt idx="8">
                  <c:v>0.29237170472273677</c:v>
                </c:pt>
                <c:pt idx="9">
                  <c:v>0.32556815445715664</c:v>
                </c:pt>
                <c:pt idx="10">
                  <c:v>0.35836794954530027</c:v>
                </c:pt>
                <c:pt idx="11">
                  <c:v>0.3907311284892737</c:v>
                </c:pt>
                <c:pt idx="12">
                  <c:v>0.42261826174069944</c:v>
                </c:pt>
                <c:pt idx="13">
                  <c:v>0.45399049973954675</c:v>
                </c:pt>
                <c:pt idx="14">
                  <c:v>0.48480962024633706</c:v>
                </c:pt>
                <c:pt idx="15">
                  <c:v>0.5150380749100542</c:v>
                </c:pt>
                <c:pt idx="16">
                  <c:v>0.5446390350150271</c:v>
                </c:pt>
                <c:pt idx="17">
                  <c:v>0.573576436351046</c:v>
                </c:pt>
                <c:pt idx="18">
                  <c:v>0.6018150231520483</c:v>
                </c:pt>
                <c:pt idx="19">
                  <c:v>0.6293203910498374</c:v>
                </c:pt>
                <c:pt idx="20">
                  <c:v>0.6560590289905072</c:v>
                </c:pt>
                <c:pt idx="21">
                  <c:v>0.6819983600624985</c:v>
                </c:pt>
                <c:pt idx="22">
                  <c:v>0.7071067811865475</c:v>
                </c:pt>
                <c:pt idx="23">
                  <c:v>0.7313537016191705</c:v>
                </c:pt>
                <c:pt idx="24">
                  <c:v>0.754709580222772</c:v>
                </c:pt>
                <c:pt idx="25">
                  <c:v>0.7771459614569708</c:v>
                </c:pt>
                <c:pt idx="26">
                  <c:v>0.7986355100472928</c:v>
                </c:pt>
                <c:pt idx="27">
                  <c:v>0.8191520442889918</c:v>
                </c:pt>
                <c:pt idx="28">
                  <c:v>0.8386705679454239</c:v>
                </c:pt>
                <c:pt idx="29">
                  <c:v>0.8571673007021122</c:v>
                </c:pt>
                <c:pt idx="30">
                  <c:v>0.8746197071393957</c:v>
                </c:pt>
                <c:pt idx="31">
                  <c:v>0.8910065241883678</c:v>
                </c:pt>
                <c:pt idx="32">
                  <c:v>0.9063077870366499</c:v>
                </c:pt>
                <c:pt idx="33">
                  <c:v>0.9205048534524403</c:v>
                </c:pt>
                <c:pt idx="34">
                  <c:v>0.9335804264972017</c:v>
                </c:pt>
                <c:pt idx="35">
                  <c:v>0.9455185755993167</c:v>
                </c:pt>
                <c:pt idx="36">
                  <c:v>0.9563047559630354</c:v>
                </c:pt>
                <c:pt idx="37">
                  <c:v>0.9659258262890683</c:v>
                </c:pt>
                <c:pt idx="38">
                  <c:v>0.9743700647852352</c:v>
                </c:pt>
                <c:pt idx="39">
                  <c:v>0.981627183447664</c:v>
                </c:pt>
                <c:pt idx="40">
                  <c:v>0.9876883405951378</c:v>
                </c:pt>
                <c:pt idx="41">
                  <c:v>0.992546151641322</c:v>
                </c:pt>
                <c:pt idx="42">
                  <c:v>0.9961946980917455</c:v>
                </c:pt>
                <c:pt idx="43">
                  <c:v>0.9986295347545738</c:v>
                </c:pt>
                <c:pt idx="44">
                  <c:v>0.9998476951563913</c:v>
                </c:pt>
                <c:pt idx="45">
                  <c:v>0.9998476951563913</c:v>
                </c:pt>
                <c:pt idx="46">
                  <c:v>0.9986295347545738</c:v>
                </c:pt>
                <c:pt idx="47">
                  <c:v>0.9961946980917455</c:v>
                </c:pt>
                <c:pt idx="48">
                  <c:v>0.9925461516413221</c:v>
                </c:pt>
                <c:pt idx="49">
                  <c:v>0.9876883405951377</c:v>
                </c:pt>
                <c:pt idx="50">
                  <c:v>0.981627183447664</c:v>
                </c:pt>
                <c:pt idx="51">
                  <c:v>0.9743700647852352</c:v>
                </c:pt>
                <c:pt idx="52">
                  <c:v>0.9659258262890683</c:v>
                </c:pt>
                <c:pt idx="53">
                  <c:v>0.9563047559630355</c:v>
                </c:pt>
                <c:pt idx="54">
                  <c:v>0.9455185755993168</c:v>
                </c:pt>
                <c:pt idx="55">
                  <c:v>0.9335804264972017</c:v>
                </c:pt>
                <c:pt idx="56">
                  <c:v>0.9205048534524404</c:v>
                </c:pt>
                <c:pt idx="57">
                  <c:v>0.90630778703665</c:v>
                </c:pt>
                <c:pt idx="58">
                  <c:v>0.8910065241883679</c:v>
                </c:pt>
                <c:pt idx="59">
                  <c:v>0.8746197071393959</c:v>
                </c:pt>
                <c:pt idx="60">
                  <c:v>0.8571673007021123</c:v>
                </c:pt>
                <c:pt idx="61">
                  <c:v>0.8386705679454239</c:v>
                </c:pt>
                <c:pt idx="62">
                  <c:v>0.819152044288992</c:v>
                </c:pt>
                <c:pt idx="63">
                  <c:v>0.7986355100472927</c:v>
                </c:pt>
                <c:pt idx="64">
                  <c:v>0.777145961456971</c:v>
                </c:pt>
                <c:pt idx="65">
                  <c:v>0.7547095802227718</c:v>
                </c:pt>
                <c:pt idx="66">
                  <c:v>0.7313537016191706</c:v>
                </c:pt>
                <c:pt idx="67">
                  <c:v>0.7071067811865476</c:v>
                </c:pt>
                <c:pt idx="68">
                  <c:v>0.6819983600624986</c:v>
                </c:pt>
                <c:pt idx="69">
                  <c:v>0.6560590289905073</c:v>
                </c:pt>
                <c:pt idx="70">
                  <c:v>0.6293203910498377</c:v>
                </c:pt>
                <c:pt idx="71">
                  <c:v>0.6018150231520482</c:v>
                </c:pt>
                <c:pt idx="72">
                  <c:v>0.5735764363510464</c:v>
                </c:pt>
                <c:pt idx="73">
                  <c:v>0.544639035015027</c:v>
                </c:pt>
                <c:pt idx="74">
                  <c:v>0.5150380749100544</c:v>
                </c:pt>
                <c:pt idx="75">
                  <c:v>0.48480962024633717</c:v>
                </c:pt>
                <c:pt idx="76">
                  <c:v>0.45399049973954686</c:v>
                </c:pt>
                <c:pt idx="77">
                  <c:v>0.4226182617406995</c:v>
                </c:pt>
                <c:pt idx="78">
                  <c:v>0.39073112848927416</c:v>
                </c:pt>
                <c:pt idx="79">
                  <c:v>0.3583679495453002</c:v>
                </c:pt>
                <c:pt idx="80">
                  <c:v>0.32556815445715703</c:v>
                </c:pt>
                <c:pt idx="81">
                  <c:v>0.29237170472273705</c:v>
                </c:pt>
                <c:pt idx="82">
                  <c:v>0.258819045102521</c:v>
                </c:pt>
                <c:pt idx="83">
                  <c:v>0.19080899537654497</c:v>
                </c:pt>
                <c:pt idx="84">
                  <c:v>0.15643446504023098</c:v>
                </c:pt>
                <c:pt idx="85">
                  <c:v>0.12186934340514755</c:v>
                </c:pt>
                <c:pt idx="86">
                  <c:v>0.08715574274765864</c:v>
                </c:pt>
                <c:pt idx="87">
                  <c:v>0.05233595624294381</c:v>
                </c:pt>
              </c:numCache>
            </c:numRef>
          </c:yVal>
          <c:smooth val="1"/>
        </c:ser>
        <c:ser>
          <c:idx val="0"/>
          <c:order val="1"/>
          <c:tx>
            <c:v>Pivot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Calculations2!$G$16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Calculations2!$H$16</c:f>
              <c:numCache>
                <c:ptCount val="1"/>
                <c:pt idx="0">
                  <c:v>0.01</c:v>
                </c:pt>
              </c:numCache>
            </c:numRef>
          </c:yVal>
          <c:smooth val="0"/>
        </c:ser>
        <c:ser>
          <c:idx val="3"/>
          <c:order val="2"/>
          <c:tx>
            <c:v>arrow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Calculations2!$G$16:$G$17</c:f>
              <c:numCache>
                <c:ptCount val="2"/>
                <c:pt idx="0">
                  <c:v>0</c:v>
                </c:pt>
                <c:pt idx="1">
                  <c:v>-0.6689860143149456</c:v>
                </c:pt>
              </c:numCache>
            </c:numRef>
          </c:xVal>
          <c:yVal>
            <c:numRef>
              <c:f>Calculations2!$H$16:$H$17</c:f>
              <c:numCache>
                <c:ptCount val="2"/>
                <c:pt idx="0">
                  <c:v>0.01</c:v>
                </c:pt>
                <c:pt idx="1">
                  <c:v>0.6460322845268675</c:v>
                </c:pt>
              </c:numCache>
            </c:numRef>
          </c:yVal>
          <c:smooth val="1"/>
        </c:ser>
        <c:ser>
          <c:idx val="2"/>
          <c:order val="3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Calculations2!$G$14</c:f>
              <c:numCache>
                <c:ptCount val="1"/>
              </c:numCache>
            </c:numRef>
          </c:xVal>
          <c:yVal>
            <c:numRef>
              <c:f>Calculations2!$H$14</c:f>
              <c:numCache>
                <c:ptCount val="1"/>
              </c:numCache>
            </c:numRef>
          </c:yVal>
          <c:smooth val="0"/>
        </c:ser>
        <c:ser>
          <c:idx val="4"/>
          <c:order val="4"/>
          <c:tx>
            <c:v>tick marks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Calculations2!$C$10:$C$20</c:f>
              <c:numCache>
                <c:ptCount val="11"/>
                <c:pt idx="0">
                  <c:v>-0.9659258262890683</c:v>
                </c:pt>
                <c:pt idx="1">
                  <c:v>-0.8660254037844387</c:v>
                </c:pt>
                <c:pt idx="2">
                  <c:v>-0.7071067811865476</c:v>
                </c:pt>
                <c:pt idx="3">
                  <c:v>-0.5</c:v>
                </c:pt>
                <c:pt idx="4">
                  <c:v>-0.25881904510252074</c:v>
                </c:pt>
                <c:pt idx="5">
                  <c:v>-6.1257422745431E-17</c:v>
                </c:pt>
                <c:pt idx="6">
                  <c:v>0.25881904510252085</c:v>
                </c:pt>
                <c:pt idx="7">
                  <c:v>0.5</c:v>
                </c:pt>
                <c:pt idx="8">
                  <c:v>0.7071067811865475</c:v>
                </c:pt>
                <c:pt idx="9">
                  <c:v>0.8660254037844387</c:v>
                </c:pt>
                <c:pt idx="10">
                  <c:v>0.9659258262890682</c:v>
                </c:pt>
              </c:numCache>
            </c:numRef>
          </c:xVal>
          <c:yVal>
            <c:numRef>
              <c:f>Calculations2!$D$10:$D$20</c:f>
              <c:numCache>
                <c:ptCount val="11"/>
                <c:pt idx="0">
                  <c:v>0.25881904510252074</c:v>
                </c:pt>
                <c:pt idx="1">
                  <c:v>0.5</c:v>
                </c:pt>
                <c:pt idx="2">
                  <c:v>0.7071067811865475</c:v>
                </c:pt>
                <c:pt idx="3">
                  <c:v>0.8660254037844386</c:v>
                </c:pt>
                <c:pt idx="4">
                  <c:v>0.9659258262890683</c:v>
                </c:pt>
                <c:pt idx="5">
                  <c:v>1</c:v>
                </c:pt>
                <c:pt idx="6">
                  <c:v>0.9659258262890683</c:v>
                </c:pt>
                <c:pt idx="7">
                  <c:v>0.8660254037844387</c:v>
                </c:pt>
                <c:pt idx="8">
                  <c:v>0.7071067811865476</c:v>
                </c:pt>
                <c:pt idx="9">
                  <c:v>0.5</c:v>
                </c:pt>
                <c:pt idx="10">
                  <c:v>0.258819045102521</c:v>
                </c:pt>
              </c:numCache>
            </c:numRef>
          </c:yVal>
          <c:smooth val="0"/>
        </c:ser>
        <c:axId val="63853823"/>
        <c:axId val="37813496"/>
      </c:scatterChart>
      <c:valAx>
        <c:axId val="63853823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813496"/>
        <c:crosses val="autoZero"/>
        <c:crossBetween val="midCat"/>
        <c:dispUnits/>
        <c:majorUnit val="1"/>
        <c:minorUnit val="0.1"/>
      </c:valAx>
      <c:valAx>
        <c:axId val="378134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8538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11</xdr:row>
      <xdr:rowOff>38100</xdr:rowOff>
    </xdr:from>
    <xdr:to>
      <xdr:col>10</xdr:col>
      <xdr:colOff>390525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505200" y="2657475"/>
        <a:ext cx="42672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409575</xdr:colOff>
      <xdr:row>11</xdr:row>
      <xdr:rowOff>228600</xdr:rowOff>
    </xdr:from>
    <xdr:ext cx="600075" cy="219075"/>
    <xdr:sp>
      <xdr:nvSpPr>
        <xdr:cNvPr id="2" name="Text Box 10"/>
        <xdr:cNvSpPr txBox="1">
          <a:spLocks noChangeArrowheads="1"/>
        </xdr:cNvSpPr>
      </xdr:nvSpPr>
      <xdr:spPr>
        <a:xfrm>
          <a:off x="6048375" y="284797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$210,000</a:t>
          </a:r>
        </a:p>
      </xdr:txBody>
    </xdr:sp>
    <xdr:clientData/>
  </xdr:oneCellAnchor>
  <xdr:oneCellAnchor>
    <xdr:from>
      <xdr:col>4</xdr:col>
      <xdr:colOff>495300</xdr:colOff>
      <xdr:row>15</xdr:row>
      <xdr:rowOff>209550</xdr:rowOff>
    </xdr:from>
    <xdr:ext cx="85725" cy="104775"/>
    <xdr:sp>
      <xdr:nvSpPr>
        <xdr:cNvPr id="3" name="Text Box 12"/>
        <xdr:cNvSpPr txBox="1">
          <a:spLocks noChangeArrowheads="1"/>
        </xdr:cNvSpPr>
      </xdr:nvSpPr>
      <xdr:spPr>
        <a:xfrm>
          <a:off x="4295775" y="3781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438150</xdr:colOff>
      <xdr:row>13</xdr:row>
      <xdr:rowOff>47625</xdr:rowOff>
    </xdr:from>
    <xdr:ext cx="733425" cy="209550"/>
    <xdr:sp>
      <xdr:nvSpPr>
        <xdr:cNvPr id="4" name="Text Box 10"/>
        <xdr:cNvSpPr txBox="1">
          <a:spLocks noChangeArrowheads="1"/>
        </xdr:cNvSpPr>
      </xdr:nvSpPr>
      <xdr:spPr>
        <a:xfrm>
          <a:off x="6657975" y="3143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$240,000</a:t>
          </a:r>
        </a:p>
      </xdr:txBody>
    </xdr:sp>
    <xdr:clientData/>
  </xdr:oneCellAnchor>
  <xdr:oneCellAnchor>
    <xdr:from>
      <xdr:col>10</xdr:col>
      <xdr:colOff>142875</xdr:colOff>
      <xdr:row>16</xdr:row>
      <xdr:rowOff>228600</xdr:rowOff>
    </xdr:from>
    <xdr:ext cx="600075" cy="219075"/>
    <xdr:sp>
      <xdr:nvSpPr>
        <xdr:cNvPr id="5" name="Text Box 10"/>
        <xdr:cNvSpPr txBox="1">
          <a:spLocks noChangeArrowheads="1"/>
        </xdr:cNvSpPr>
      </xdr:nvSpPr>
      <xdr:spPr>
        <a:xfrm>
          <a:off x="7524750" y="403860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$300,000</a:t>
          </a:r>
        </a:p>
      </xdr:txBody>
    </xdr:sp>
    <xdr:clientData/>
  </xdr:oneCellAnchor>
  <xdr:oneCellAnchor>
    <xdr:from>
      <xdr:col>9</xdr:col>
      <xdr:colOff>381000</xdr:colOff>
      <xdr:row>15</xdr:row>
      <xdr:rowOff>9525</xdr:rowOff>
    </xdr:from>
    <xdr:ext cx="600075" cy="219075"/>
    <xdr:sp>
      <xdr:nvSpPr>
        <xdr:cNvPr id="6" name="Text Box 10"/>
        <xdr:cNvSpPr txBox="1">
          <a:spLocks noChangeArrowheads="1"/>
        </xdr:cNvSpPr>
      </xdr:nvSpPr>
      <xdr:spPr>
        <a:xfrm>
          <a:off x="7181850" y="358140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$270,000</a:t>
          </a:r>
        </a:p>
      </xdr:txBody>
    </xdr:sp>
    <xdr:clientData/>
  </xdr:oneCellAnchor>
  <xdr:oneCellAnchor>
    <xdr:from>
      <xdr:col>6</xdr:col>
      <xdr:colOff>314325</xdr:colOff>
      <xdr:row>11</xdr:row>
      <xdr:rowOff>142875</xdr:rowOff>
    </xdr:from>
    <xdr:ext cx="600075" cy="219075"/>
    <xdr:sp>
      <xdr:nvSpPr>
        <xdr:cNvPr id="7" name="Text Box 10"/>
        <xdr:cNvSpPr txBox="1">
          <a:spLocks noChangeArrowheads="1"/>
        </xdr:cNvSpPr>
      </xdr:nvSpPr>
      <xdr:spPr>
        <a:xfrm>
          <a:off x="5372100" y="27622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$180,000</a:t>
          </a:r>
        </a:p>
      </xdr:txBody>
    </xdr:sp>
    <xdr:clientData/>
  </xdr:oneCellAnchor>
  <xdr:oneCellAnchor>
    <xdr:from>
      <xdr:col>2</xdr:col>
      <xdr:colOff>781050</xdr:colOff>
      <xdr:row>17</xdr:row>
      <xdr:rowOff>57150</xdr:rowOff>
    </xdr:from>
    <xdr:ext cx="628650" cy="209550"/>
    <xdr:sp>
      <xdr:nvSpPr>
        <xdr:cNvPr id="8" name="Text Box 10"/>
        <xdr:cNvSpPr txBox="1">
          <a:spLocks noChangeArrowheads="1"/>
        </xdr:cNvSpPr>
      </xdr:nvSpPr>
      <xdr:spPr>
        <a:xfrm>
          <a:off x="3209925" y="410527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$60,000</a:t>
          </a:r>
        </a:p>
      </xdr:txBody>
    </xdr:sp>
    <xdr:clientData/>
  </xdr:oneCellAnchor>
  <xdr:oneCellAnchor>
    <xdr:from>
      <xdr:col>3</xdr:col>
      <xdr:colOff>438150</xdr:colOff>
      <xdr:row>14</xdr:row>
      <xdr:rowOff>228600</xdr:rowOff>
    </xdr:from>
    <xdr:ext cx="628650" cy="209550"/>
    <xdr:sp>
      <xdr:nvSpPr>
        <xdr:cNvPr id="9" name="Text Box 10"/>
        <xdr:cNvSpPr txBox="1">
          <a:spLocks noChangeArrowheads="1"/>
        </xdr:cNvSpPr>
      </xdr:nvSpPr>
      <xdr:spPr>
        <a:xfrm>
          <a:off x="3657600" y="356235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$90,000</a:t>
          </a:r>
        </a:p>
      </xdr:txBody>
    </xdr:sp>
    <xdr:clientData/>
  </xdr:oneCellAnchor>
  <xdr:oneCellAnchor>
    <xdr:from>
      <xdr:col>4</xdr:col>
      <xdr:colOff>209550</xdr:colOff>
      <xdr:row>13</xdr:row>
      <xdr:rowOff>104775</xdr:rowOff>
    </xdr:from>
    <xdr:ext cx="619125" cy="209550"/>
    <xdr:sp>
      <xdr:nvSpPr>
        <xdr:cNvPr id="10" name="Text Box 10"/>
        <xdr:cNvSpPr txBox="1">
          <a:spLocks noChangeArrowheads="1"/>
        </xdr:cNvSpPr>
      </xdr:nvSpPr>
      <xdr:spPr>
        <a:xfrm>
          <a:off x="4010025" y="320040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$120,000</a:t>
          </a:r>
        </a:p>
      </xdr:txBody>
    </xdr:sp>
    <xdr:clientData/>
  </xdr:oneCellAnchor>
  <xdr:oneCellAnchor>
    <xdr:from>
      <xdr:col>5</xdr:col>
      <xdr:colOff>285750</xdr:colOff>
      <xdr:row>12</xdr:row>
      <xdr:rowOff>28575</xdr:rowOff>
    </xdr:from>
    <xdr:ext cx="600075" cy="219075"/>
    <xdr:sp>
      <xdr:nvSpPr>
        <xdr:cNvPr id="11" name="Text Box 10"/>
        <xdr:cNvSpPr txBox="1">
          <a:spLocks noChangeArrowheads="1"/>
        </xdr:cNvSpPr>
      </xdr:nvSpPr>
      <xdr:spPr>
        <a:xfrm>
          <a:off x="4762500" y="288607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$150,000</a:t>
          </a:r>
        </a:p>
      </xdr:txBody>
    </xdr:sp>
    <xdr:clientData/>
  </xdr:oneCellAnchor>
  <xdr:oneCellAnchor>
    <xdr:from>
      <xdr:col>10</xdr:col>
      <xdr:colOff>342900</xdr:colOff>
      <xdr:row>19</xdr:row>
      <xdr:rowOff>133350</xdr:rowOff>
    </xdr:from>
    <xdr:ext cx="704850" cy="209550"/>
    <xdr:sp>
      <xdr:nvSpPr>
        <xdr:cNvPr id="12" name="Text Box 10"/>
        <xdr:cNvSpPr txBox="1">
          <a:spLocks noChangeArrowheads="1"/>
        </xdr:cNvSpPr>
      </xdr:nvSpPr>
      <xdr:spPr>
        <a:xfrm>
          <a:off x="7724775" y="46577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$330,000</a:t>
          </a:r>
        </a:p>
      </xdr:txBody>
    </xdr:sp>
    <xdr:clientData/>
  </xdr:oneCellAnchor>
  <xdr:oneCellAnchor>
    <xdr:from>
      <xdr:col>2</xdr:col>
      <xdr:colOff>619125</xdr:colOff>
      <xdr:row>19</xdr:row>
      <xdr:rowOff>133350</xdr:rowOff>
    </xdr:from>
    <xdr:ext cx="571500" cy="219075"/>
    <xdr:sp>
      <xdr:nvSpPr>
        <xdr:cNvPr id="13" name="Text Box 10"/>
        <xdr:cNvSpPr txBox="1">
          <a:spLocks noChangeArrowheads="1"/>
        </xdr:cNvSpPr>
      </xdr:nvSpPr>
      <xdr:spPr>
        <a:xfrm>
          <a:off x="3048000" y="46577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$30,000</a:t>
          </a:r>
        </a:p>
      </xdr:txBody>
    </xdr:sp>
    <xdr:clientData/>
  </xdr:oneCellAnchor>
  <xdr:oneCellAnchor>
    <xdr:from>
      <xdr:col>8</xdr:col>
      <xdr:colOff>495300</xdr:colOff>
      <xdr:row>31</xdr:row>
      <xdr:rowOff>200025</xdr:rowOff>
    </xdr:from>
    <xdr:ext cx="85725" cy="47625"/>
    <xdr:sp>
      <xdr:nvSpPr>
        <xdr:cNvPr id="14" name="Text Box 12"/>
        <xdr:cNvSpPr txBox="1">
          <a:spLocks noChangeArrowheads="1"/>
        </xdr:cNvSpPr>
      </xdr:nvSpPr>
      <xdr:spPr>
        <a:xfrm>
          <a:off x="6715125" y="7391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21</xdr:row>
      <xdr:rowOff>228600</xdr:rowOff>
    </xdr:from>
    <xdr:ext cx="371475" cy="219075"/>
    <xdr:sp>
      <xdr:nvSpPr>
        <xdr:cNvPr id="15" name="Text Box 10"/>
        <xdr:cNvSpPr txBox="1">
          <a:spLocks noChangeArrowheads="1"/>
        </xdr:cNvSpPr>
      </xdr:nvSpPr>
      <xdr:spPr>
        <a:xfrm>
          <a:off x="3181350" y="52292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$0</a:t>
          </a:r>
        </a:p>
      </xdr:txBody>
    </xdr:sp>
    <xdr:clientData/>
  </xdr:oneCellAnchor>
  <xdr:oneCellAnchor>
    <xdr:from>
      <xdr:col>10</xdr:col>
      <xdr:colOff>381000</xdr:colOff>
      <xdr:row>21</xdr:row>
      <xdr:rowOff>171450</xdr:rowOff>
    </xdr:from>
    <xdr:ext cx="704850" cy="209550"/>
    <xdr:sp>
      <xdr:nvSpPr>
        <xdr:cNvPr id="16" name="Text Box 10"/>
        <xdr:cNvSpPr txBox="1">
          <a:spLocks noChangeArrowheads="1"/>
        </xdr:cNvSpPr>
      </xdr:nvSpPr>
      <xdr:spPr>
        <a:xfrm>
          <a:off x="7762875" y="517207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$360,000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ef%20Focus%20Team\MDC%20-%20Prairie%20Chickens\Profitmeters\2008%20Backgrounding%20Profit%20Me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points4"/>
      <sheetName val="Chart points5"/>
      <sheetName val="Backgroun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7109375" style="100" customWidth="1"/>
    <col min="2" max="2" width="31.7109375" style="100" customWidth="1"/>
    <col min="3" max="3" width="11.8515625" style="100" customWidth="1"/>
    <col min="4" max="4" width="8.7109375" style="100" customWidth="1"/>
    <col min="5" max="5" width="10.140625" style="100" customWidth="1"/>
    <col min="6" max="10" width="8.7109375" style="100" customWidth="1"/>
    <col min="11" max="11" width="15.00390625" style="100" customWidth="1"/>
    <col min="12" max="12" width="11.421875" style="100" customWidth="1"/>
    <col min="13" max="13" width="10.28125" style="100" customWidth="1"/>
    <col min="14" max="14" width="11.28125" style="100" bestFit="1" customWidth="1"/>
    <col min="15" max="16384" width="9.140625" style="100" customWidth="1"/>
  </cols>
  <sheetData>
    <row r="1" spans="1:26" ht="18.75" customHeight="1">
      <c r="A1" s="95"/>
      <c r="B1" s="96" t="s">
        <v>30</v>
      </c>
      <c r="C1" s="97"/>
      <c r="D1" s="97"/>
      <c r="E1" s="97"/>
      <c r="F1" s="97"/>
      <c r="G1" s="98"/>
      <c r="H1" s="99"/>
      <c r="I1" s="99"/>
      <c r="J1" s="99"/>
      <c r="K1" s="99"/>
      <c r="L1" s="99"/>
      <c r="M1" s="99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8.75" customHeight="1">
      <c r="A2" s="95"/>
      <c r="B2" s="101" t="s">
        <v>3</v>
      </c>
      <c r="C2" s="17">
        <v>0.24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8.75" customHeight="1">
      <c r="A3" s="95"/>
      <c r="B3" s="101" t="s">
        <v>1</v>
      </c>
      <c r="C3" s="17">
        <v>0.36</v>
      </c>
      <c r="D3" s="95"/>
      <c r="E3" s="95"/>
      <c r="F3" s="102"/>
      <c r="G3" s="102"/>
      <c r="H3" s="102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8.75" customHeight="1">
      <c r="A4" s="95"/>
      <c r="B4" s="101" t="s">
        <v>2</v>
      </c>
      <c r="C4" s="103">
        <f>C2*C3</f>
        <v>0.08639999999999999</v>
      </c>
      <c r="D4" s="10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8.75" customHeight="1">
      <c r="A5" s="95"/>
      <c r="B5" s="105" t="s">
        <v>39</v>
      </c>
      <c r="C5" s="19">
        <v>200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8.75" customHeight="1">
      <c r="A6" s="95"/>
      <c r="B6" s="105" t="s">
        <v>40</v>
      </c>
      <c r="C6" s="35">
        <v>2.6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8.75" customHeight="1">
      <c r="A7" s="95"/>
      <c r="B7" s="106" t="s">
        <v>14</v>
      </c>
      <c r="C7" s="36">
        <v>2000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18.75" customHeight="1">
      <c r="A8" s="95"/>
      <c r="B8" s="106" t="s">
        <v>18</v>
      </c>
      <c r="C8" s="36">
        <v>500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18.75" customHeight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18.75" customHeight="1">
      <c r="A10" s="95"/>
      <c r="B10" s="107" t="s">
        <v>41</v>
      </c>
      <c r="C10" s="108"/>
      <c r="D10" s="108"/>
      <c r="E10" s="108"/>
      <c r="F10" s="108"/>
      <c r="G10" s="108"/>
      <c r="H10" s="109"/>
      <c r="I10" s="109"/>
      <c r="J10" s="109"/>
      <c r="K10" s="110"/>
      <c r="L10" s="99"/>
      <c r="M10" s="99"/>
      <c r="N10" s="99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18.75" customHeight="1">
      <c r="A11" s="95"/>
      <c r="B11" s="111"/>
      <c r="C11" s="112"/>
      <c r="D11" s="113"/>
      <c r="E11" s="114"/>
      <c r="F11" s="39"/>
      <c r="G11" s="39"/>
      <c r="H11" s="37"/>
      <c r="I11" s="39"/>
      <c r="J11" s="39"/>
      <c r="K11" s="11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18.75" customHeight="1">
      <c r="A12" s="95"/>
      <c r="B12" s="116" t="s">
        <v>42</v>
      </c>
      <c r="C12" s="117"/>
      <c r="D12" s="118"/>
      <c r="E12" s="119"/>
      <c r="F12" s="39"/>
      <c r="G12" s="39"/>
      <c r="H12" s="39"/>
      <c r="I12" s="39"/>
      <c r="J12" s="39"/>
      <c r="K12" s="11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18.75" customHeight="1">
      <c r="A13" s="95"/>
      <c r="B13" s="120" t="s">
        <v>43</v>
      </c>
      <c r="C13" s="55">
        <v>3</v>
      </c>
      <c r="D13" s="113"/>
      <c r="E13" s="119"/>
      <c r="F13" s="39"/>
      <c r="G13" s="39"/>
      <c r="H13" s="39"/>
      <c r="I13" s="39"/>
      <c r="J13" s="39"/>
      <c r="K13" s="11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18.75" customHeight="1">
      <c r="A14" s="95"/>
      <c r="B14" s="120" t="s">
        <v>44</v>
      </c>
      <c r="C14" s="55">
        <v>3</v>
      </c>
      <c r="D14" s="121"/>
      <c r="E14" s="119"/>
      <c r="F14" s="39"/>
      <c r="G14" s="39"/>
      <c r="H14" s="38"/>
      <c r="I14" s="39"/>
      <c r="J14" s="39"/>
      <c r="K14" s="11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18.75" customHeight="1">
      <c r="A15" s="95"/>
      <c r="B15" s="120" t="s">
        <v>58</v>
      </c>
      <c r="C15" s="55">
        <v>0.5</v>
      </c>
      <c r="D15" s="122"/>
      <c r="E15" s="39"/>
      <c r="F15" s="40"/>
      <c r="G15" s="39"/>
      <c r="H15" s="39"/>
      <c r="I15" s="39"/>
      <c r="J15" s="39"/>
      <c r="K15" s="41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18.75" customHeight="1">
      <c r="A16" s="95"/>
      <c r="B16" s="123"/>
      <c r="C16" s="124"/>
      <c r="D16" s="39"/>
      <c r="E16" s="39"/>
      <c r="F16" s="39"/>
      <c r="G16" s="39"/>
      <c r="H16" s="39"/>
      <c r="I16" s="39"/>
      <c r="J16" s="39"/>
      <c r="K16" s="42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8.75" customHeight="1">
      <c r="A17" s="95"/>
      <c r="B17" s="125"/>
      <c r="C17" s="126"/>
      <c r="D17" s="39"/>
      <c r="E17" s="39"/>
      <c r="F17" s="39"/>
      <c r="G17" s="39"/>
      <c r="H17" s="43"/>
      <c r="I17" s="39"/>
      <c r="J17" s="39"/>
      <c r="K17" s="11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8.75" customHeight="1">
      <c r="A18" s="95"/>
      <c r="B18" s="127" t="s">
        <v>3</v>
      </c>
      <c r="C18" s="39"/>
      <c r="D18" s="39"/>
      <c r="E18" s="39"/>
      <c r="F18" s="39"/>
      <c r="G18" s="39"/>
      <c r="H18" s="39"/>
      <c r="I18" s="39"/>
      <c r="J18" s="39"/>
      <c r="K18" s="11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18.75" customHeight="1">
      <c r="A19" s="95"/>
      <c r="B19" s="128">
        <f>Calculations2!D2/100</f>
        <v>0.44</v>
      </c>
      <c r="C19" s="44"/>
      <c r="D19" s="39"/>
      <c r="E19" s="39"/>
      <c r="F19" s="39"/>
      <c r="G19" s="39"/>
      <c r="H19" s="39"/>
      <c r="I19" s="39"/>
      <c r="J19" s="39"/>
      <c r="K19" s="11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8.75" customHeight="1">
      <c r="A20" s="95"/>
      <c r="B20" s="45"/>
      <c r="C20" s="46"/>
      <c r="D20" s="39"/>
      <c r="E20" s="39"/>
      <c r="F20" s="39"/>
      <c r="G20" s="39"/>
      <c r="H20" s="39"/>
      <c r="I20" s="39"/>
      <c r="J20" s="39"/>
      <c r="K20" s="11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18.75" customHeight="1">
      <c r="A21" s="95"/>
      <c r="B21" s="127" t="s">
        <v>1</v>
      </c>
      <c r="C21" s="124"/>
      <c r="D21" s="39"/>
      <c r="E21" s="39"/>
      <c r="F21" s="39"/>
      <c r="G21" s="39"/>
      <c r="H21" s="39"/>
      <c r="I21" s="47"/>
      <c r="J21" s="39"/>
      <c r="K21" s="11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8.75" customHeight="1">
      <c r="A22" s="95"/>
      <c r="B22" s="128">
        <f>Calculations2!D3/100</f>
        <v>0.38</v>
      </c>
      <c r="C22" s="39"/>
      <c r="D22" s="39"/>
      <c r="E22" s="39"/>
      <c r="F22" s="39"/>
      <c r="G22" s="39"/>
      <c r="H22" s="129"/>
      <c r="I22" s="39"/>
      <c r="J22" s="39"/>
      <c r="K22" s="11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8.75" customHeight="1">
      <c r="A23" s="95"/>
      <c r="B23" s="130"/>
      <c r="C23" s="44"/>
      <c r="D23" s="39"/>
      <c r="E23" s="39"/>
      <c r="F23" s="39"/>
      <c r="G23" s="39"/>
      <c r="H23" s="141"/>
      <c r="I23" s="141"/>
      <c r="J23" s="39"/>
      <c r="K23" s="11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8.75" customHeight="1">
      <c r="A24" s="95"/>
      <c r="B24" s="127" t="s">
        <v>2</v>
      </c>
      <c r="C24" s="131">
        <f>B19*B22</f>
        <v>0.16720000000000002</v>
      </c>
      <c r="D24" s="48"/>
      <c r="E24" s="39"/>
      <c r="F24" s="39"/>
      <c r="G24" s="39"/>
      <c r="H24" s="56" t="s">
        <v>64</v>
      </c>
      <c r="I24" s="39"/>
      <c r="J24" s="49"/>
      <c r="K24" s="11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8.75" customHeight="1">
      <c r="A25" s="95"/>
      <c r="B25" s="132"/>
      <c r="C25" s="133"/>
      <c r="D25" s="126"/>
      <c r="E25" s="126"/>
      <c r="F25" s="126"/>
      <c r="G25" s="139">
        <f>Calculations2!D4</f>
        <v>88245.0793498217</v>
      </c>
      <c r="H25" s="140"/>
      <c r="I25" s="140"/>
      <c r="J25" s="126"/>
      <c r="K25" s="134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18.75" customHeight="1" thickBot="1">
      <c r="A26" s="95"/>
      <c r="B26" s="135"/>
      <c r="C26" s="136"/>
      <c r="D26" s="136"/>
      <c r="E26" s="136"/>
      <c r="F26" s="136"/>
      <c r="G26" s="136"/>
      <c r="H26" s="136"/>
      <c r="I26" s="136"/>
      <c r="J26" s="136"/>
      <c r="K26" s="137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15.75">
      <c r="A27" s="95"/>
      <c r="B27" s="95" t="s">
        <v>65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15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5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5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5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5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5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15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5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</sheetData>
  <sheetProtection password="CC68" sheet="1" selectLockedCells="1"/>
  <mergeCells count="2">
    <mergeCell ref="G25:I25"/>
    <mergeCell ref="H23:I23"/>
  </mergeCells>
  <printOptions/>
  <pageMargins left="0.25" right="0.25" top="0.2" bottom="0.25" header="0.5" footer="0.5"/>
  <pageSetup horizontalDpi="300" verticalDpi="300" orientation="landscape" r:id="rId3"/>
  <ignoredErrors>
    <ignoredError sqref="C4 C24 B22 B19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39"/>
  <sheetViews>
    <sheetView zoomScalePageLayoutView="0" workbookViewId="0" topLeftCell="A7">
      <selection activeCell="M28" sqref="M28"/>
    </sheetView>
  </sheetViews>
  <sheetFormatPr defaultColWidth="9.140625" defaultRowHeight="12.75"/>
  <cols>
    <col min="1" max="2" width="9.140625" style="2" customWidth="1"/>
    <col min="3" max="3" width="21.57421875" style="2" customWidth="1"/>
    <col min="4" max="4" width="11.57421875" style="2" customWidth="1"/>
    <col min="5" max="5" width="9.140625" style="2" customWidth="1"/>
    <col min="6" max="6" width="11.8515625" style="2" customWidth="1"/>
    <col min="7" max="7" width="12.28125" style="2" customWidth="1"/>
    <col min="8" max="16384" width="9.140625" style="2" customWidth="1"/>
  </cols>
  <sheetData>
    <row r="2" ht="16.5" thickBot="1">
      <c r="C2" s="2" t="s">
        <v>31</v>
      </c>
    </row>
    <row r="3" spans="3:13" ht="31.5">
      <c r="C3" s="3"/>
      <c r="D3" s="4" t="s">
        <v>29</v>
      </c>
      <c r="E3" s="4" t="s">
        <v>28</v>
      </c>
      <c r="F3" s="4" t="s">
        <v>27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</row>
    <row r="4" spans="3:13" ht="17.25" customHeight="1">
      <c r="C4" s="6" t="s">
        <v>17</v>
      </c>
      <c r="D4" s="7">
        <f>Meter!C5</f>
        <v>200</v>
      </c>
      <c r="E4" s="7">
        <f>D4-(Meter!C4*D4)</f>
        <v>182.72</v>
      </c>
      <c r="F4" s="7">
        <f>E4-(E4*Meter!C4)</f>
        <v>166.932992</v>
      </c>
      <c r="G4" s="7">
        <f>F4-(F4*Meter!C4)</f>
        <v>152.50998149120002</v>
      </c>
      <c r="H4" s="7">
        <f>G4-(G4*Meter!C4)</f>
        <v>139.33311909036036</v>
      </c>
      <c r="I4" s="7">
        <f>H4-(H4*Meter!C4)</f>
        <v>127.29473760095323</v>
      </c>
      <c r="J4" s="7">
        <f>I4-(I4*Meter!C4)</f>
        <v>116.29647227223087</v>
      </c>
      <c r="K4" s="7">
        <f>J4-(J4*Meter!C4)</f>
        <v>106.24845706791012</v>
      </c>
      <c r="L4" s="7">
        <f>K4-(K4*Meter!C4)</f>
        <v>97.06859037724269</v>
      </c>
      <c r="M4" s="8">
        <f>L4-(L4*Meter!C4)</f>
        <v>88.68186416864891</v>
      </c>
    </row>
    <row r="5" spans="3:13" ht="18.75" customHeight="1">
      <c r="C5" s="6" t="s">
        <v>12</v>
      </c>
      <c r="D5" s="9" t="s">
        <v>0</v>
      </c>
      <c r="E5" s="9" t="s">
        <v>0</v>
      </c>
      <c r="F5" s="9" t="s">
        <v>0</v>
      </c>
      <c r="G5" s="10">
        <f>G4*Meter!C6*21</f>
        <v>8327.04498941952</v>
      </c>
      <c r="H5" s="10">
        <f>Meter!C6*H4*21</f>
        <v>7607.5883023336755</v>
      </c>
      <c r="I5" s="10">
        <f>Meter!C6*I4*21</f>
        <v>6950.292673012047</v>
      </c>
      <c r="J5" s="10">
        <f>Meter!C6*J4*21</f>
        <v>6349.787386063806</v>
      </c>
      <c r="K5" s="10">
        <f>Meter!C6*K4*21</f>
        <v>5801.165755907893</v>
      </c>
      <c r="L5" s="10">
        <f>Meter!C6*L4*21</f>
        <v>5299.945034597451</v>
      </c>
      <c r="M5" s="11">
        <f>Meter!C6*M4*21</f>
        <v>4842.029783608231</v>
      </c>
    </row>
    <row r="6" spans="3:13" ht="16.5" customHeight="1" thickBot="1">
      <c r="C6" s="12" t="s">
        <v>13</v>
      </c>
      <c r="D6" s="13"/>
      <c r="E6" s="14"/>
      <c r="F6" s="13"/>
      <c r="G6" s="15">
        <f>G5</f>
        <v>8327.04498941952</v>
      </c>
      <c r="H6" s="15">
        <f aca="true" t="shared" si="0" ref="H6:M6">G6+H5</f>
        <v>15934.633291753196</v>
      </c>
      <c r="I6" s="15">
        <f t="shared" si="0"/>
        <v>22884.925964765243</v>
      </c>
      <c r="J6" s="15">
        <f t="shared" si="0"/>
        <v>29234.71335082905</v>
      </c>
      <c r="K6" s="15">
        <f t="shared" si="0"/>
        <v>35035.879106736946</v>
      </c>
      <c r="L6" s="15">
        <f t="shared" si="0"/>
        <v>40335.82414133439</v>
      </c>
      <c r="M6" s="16">
        <f t="shared" si="0"/>
        <v>45177.853924942625</v>
      </c>
    </row>
    <row r="8" ht="15.75">
      <c r="C8" s="2" t="s">
        <v>34</v>
      </c>
    </row>
    <row r="9" spans="3:13" ht="31.5">
      <c r="C9" s="50"/>
      <c r="D9" s="51" t="s">
        <v>32</v>
      </c>
      <c r="E9" s="51" t="s">
        <v>4</v>
      </c>
      <c r="F9" s="51" t="s">
        <v>26</v>
      </c>
      <c r="G9" s="51" t="s">
        <v>5</v>
      </c>
      <c r="H9" s="51" t="s">
        <v>6</v>
      </c>
      <c r="I9" s="51" t="s">
        <v>7</v>
      </c>
      <c r="J9" s="51" t="s">
        <v>8</v>
      </c>
      <c r="K9" s="51" t="s">
        <v>9</v>
      </c>
      <c r="L9" s="51" t="s">
        <v>10</v>
      </c>
      <c r="M9" s="51" t="s">
        <v>11</v>
      </c>
    </row>
    <row r="10" spans="3:13" ht="15.75">
      <c r="C10" s="52" t="s">
        <v>17</v>
      </c>
      <c r="D10" s="7">
        <f>D4</f>
        <v>200</v>
      </c>
      <c r="E10" s="7">
        <f>D10-(Meter!C24*D10)</f>
        <v>166.56</v>
      </c>
      <c r="F10" s="7">
        <f>E10-(E10*Meter!C24)</f>
        <v>138.711168</v>
      </c>
      <c r="G10" s="7">
        <f>F10-(F10*Meter!C24)</f>
        <v>115.51866071039998</v>
      </c>
      <c r="H10" s="7">
        <f>G10-(G10*Meter!C24)</f>
        <v>96.20394063962111</v>
      </c>
      <c r="I10" s="7">
        <f>H10-(H10*Meter!C24)</f>
        <v>80.11864176467645</v>
      </c>
      <c r="J10" s="7">
        <f>I10-(I10*Meter!C24)</f>
        <v>66.72280486162255</v>
      </c>
      <c r="K10" s="7">
        <f>J10-(J10*Meter!C24)</f>
        <v>55.566751888759256</v>
      </c>
      <c r="L10" s="7">
        <f>K10-(K10*Meter!C24)</f>
        <v>46.27599097295871</v>
      </c>
      <c r="M10" s="7">
        <f>L10-(L10*Meter!C24)</f>
        <v>38.538645282280015</v>
      </c>
    </row>
    <row r="11" spans="3:13" ht="15.75">
      <c r="C11" s="52" t="s">
        <v>12</v>
      </c>
      <c r="D11" s="9" t="s">
        <v>0</v>
      </c>
      <c r="E11" s="9" t="s">
        <v>0</v>
      </c>
      <c r="F11" s="9" t="s">
        <v>0</v>
      </c>
      <c r="G11" s="10">
        <f>G10*Meter!C6*21</f>
        <v>6307.3188747878385</v>
      </c>
      <c r="H11" s="10">
        <f>Meter!C6*H10*21</f>
        <v>5252.735158923313</v>
      </c>
      <c r="I11" s="10">
        <f>Meter!C6*I10*21</f>
        <v>4374.477840351335</v>
      </c>
      <c r="J11" s="10">
        <f>Meter!C6*J10*21</f>
        <v>3643.065145444591</v>
      </c>
      <c r="K11" s="10">
        <f>Meter!C6*K10*21</f>
        <v>3033.9446531262556</v>
      </c>
      <c r="L11" s="10">
        <f>Meter!C6*L10*21</f>
        <v>2526.6691071235455</v>
      </c>
      <c r="M11" s="53">
        <f>Meter!C6*M10*21</f>
        <v>2104.210032412489</v>
      </c>
    </row>
    <row r="12" spans="3:13" ht="15.75">
      <c r="C12" s="52" t="s">
        <v>13</v>
      </c>
      <c r="D12" s="20"/>
      <c r="E12" s="21"/>
      <c r="F12" s="20"/>
      <c r="G12" s="23">
        <f>G11</f>
        <v>6307.3188747878385</v>
      </c>
      <c r="H12" s="23">
        <f aca="true" t="shared" si="1" ref="H12:M12">G12+H11</f>
        <v>11560.054033711152</v>
      </c>
      <c r="I12" s="23">
        <f t="shared" si="1"/>
        <v>15934.531874062486</v>
      </c>
      <c r="J12" s="23">
        <f t="shared" si="1"/>
        <v>19577.597019507077</v>
      </c>
      <c r="K12" s="23">
        <f t="shared" si="1"/>
        <v>22611.54167263333</v>
      </c>
      <c r="L12" s="23">
        <f t="shared" si="1"/>
        <v>25138.210779756875</v>
      </c>
      <c r="M12" s="54">
        <f t="shared" si="1"/>
        <v>27242.420812169363</v>
      </c>
    </row>
    <row r="13" spans="3:13" ht="16.5" thickBot="1">
      <c r="C13" s="25"/>
      <c r="D13" s="18"/>
      <c r="E13" s="26"/>
      <c r="F13" s="18"/>
      <c r="G13" s="24"/>
      <c r="H13" s="24"/>
      <c r="I13" s="24"/>
      <c r="J13" s="24"/>
      <c r="K13" s="24"/>
      <c r="L13" s="24"/>
      <c r="M13" s="27"/>
    </row>
    <row r="14" spans="3:13" ht="16.5" thickBot="1">
      <c r="C14" s="29" t="s">
        <v>35</v>
      </c>
      <c r="D14" s="28">
        <f>Calculations!M6-M12</f>
        <v>17935.433112773262</v>
      </c>
      <c r="E14" s="26"/>
      <c r="F14" s="18"/>
      <c r="G14" s="24"/>
      <c r="H14" s="24"/>
      <c r="I14" s="24"/>
      <c r="J14" s="24"/>
      <c r="K14" s="24"/>
      <c r="L14" s="24"/>
      <c r="M14" s="27"/>
    </row>
    <row r="15" spans="3:13" ht="15.75">
      <c r="C15" s="30"/>
      <c r="D15" s="27"/>
      <c r="E15" s="26"/>
      <c r="F15" s="18"/>
      <c r="G15" s="24"/>
      <c r="H15" s="24"/>
      <c r="I15" s="24"/>
      <c r="J15" s="24"/>
      <c r="K15" s="24"/>
      <c r="L15" s="24"/>
      <c r="M15" s="27"/>
    </row>
    <row r="16" spans="3:13" ht="15.75">
      <c r="C16" s="25"/>
      <c r="D16" s="27"/>
      <c r="E16" s="26"/>
      <c r="F16" s="18"/>
      <c r="G16" s="24"/>
      <c r="H16" s="24"/>
      <c r="I16" s="24"/>
      <c r="J16" s="24"/>
      <c r="K16" s="24"/>
      <c r="L16" s="24"/>
      <c r="M16" s="27"/>
    </row>
    <row r="17" spans="3:13" ht="15.75">
      <c r="C17" s="2" t="s">
        <v>36</v>
      </c>
      <c r="E17" s="26"/>
      <c r="F17" s="18"/>
      <c r="G17" s="24"/>
      <c r="H17" s="24"/>
      <c r="I17" s="24"/>
      <c r="J17" s="24"/>
      <c r="K17" s="24"/>
      <c r="L17" s="24"/>
      <c r="M17" s="27"/>
    </row>
    <row r="18" spans="3:13" ht="15.75">
      <c r="C18" s="22"/>
      <c r="D18" s="22"/>
      <c r="E18" s="26"/>
      <c r="F18" s="18"/>
      <c r="G18" s="24"/>
      <c r="H18" s="24"/>
      <c r="I18" s="24"/>
      <c r="J18" s="24"/>
      <c r="K18" s="24"/>
      <c r="L18" s="24"/>
      <c r="M18" s="27"/>
    </row>
    <row r="19" spans="3:13" ht="15.75">
      <c r="C19" s="6" t="s">
        <v>15</v>
      </c>
      <c r="D19" s="10">
        <f>Meter!C7-Meter!C8</f>
        <v>1500</v>
      </c>
      <c r="E19" s="26"/>
      <c r="F19" s="18"/>
      <c r="G19" s="24"/>
      <c r="H19" s="24"/>
      <c r="I19" s="24"/>
      <c r="J19" s="24"/>
      <c r="K19" s="24"/>
      <c r="L19" s="24"/>
      <c r="M19" s="27"/>
    </row>
    <row r="20" spans="3:13" ht="15.75">
      <c r="C20" s="6" t="s">
        <v>16</v>
      </c>
      <c r="D20" s="10">
        <f>D19*Calculations!M4</f>
        <v>133022.79625297338</v>
      </c>
      <c r="E20" s="26"/>
      <c r="F20" s="18"/>
      <c r="G20" s="24"/>
      <c r="H20" s="24"/>
      <c r="I20" s="24"/>
      <c r="J20" s="24"/>
      <c r="K20" s="24"/>
      <c r="L20" s="24"/>
      <c r="M20" s="27"/>
    </row>
    <row r="21" spans="3:13" ht="15.75">
      <c r="C21" s="25"/>
      <c r="D21" s="27"/>
      <c r="E21" s="26"/>
      <c r="F21" s="18"/>
      <c r="G21" s="24"/>
      <c r="H21" s="24"/>
      <c r="I21" s="24"/>
      <c r="J21" s="24"/>
      <c r="K21" s="24"/>
      <c r="L21" s="24"/>
      <c r="M21" s="27"/>
    </row>
    <row r="22" ht="15.75">
      <c r="C22" s="2" t="s">
        <v>33</v>
      </c>
    </row>
    <row r="23" spans="3:4" ht="15.75">
      <c r="C23" s="22"/>
      <c r="D23" s="22"/>
    </row>
    <row r="24" spans="3:4" ht="15.75">
      <c r="C24" s="6" t="s">
        <v>15</v>
      </c>
      <c r="D24" s="10">
        <f>D19</f>
        <v>1500</v>
      </c>
    </row>
    <row r="25" spans="3:4" ht="15.75">
      <c r="C25" s="6" t="s">
        <v>16</v>
      </c>
      <c r="D25" s="10">
        <f>D24*Calculations!M10</f>
        <v>57807.96792342002</v>
      </c>
    </row>
    <row r="26" ht="16.5" thickBot="1"/>
    <row r="27" spans="3:4" ht="16.5" thickBot="1">
      <c r="C27" s="29" t="s">
        <v>35</v>
      </c>
      <c r="D27" s="28">
        <f>Calculations!D20-Calculations!D25</f>
        <v>75214.82832955336</v>
      </c>
    </row>
    <row r="28" spans="3:4" ht="15.75">
      <c r="C28" s="30"/>
      <c r="D28" s="27"/>
    </row>
    <row r="30" ht="15.75">
      <c r="C30" s="2" t="s">
        <v>37</v>
      </c>
    </row>
    <row r="31" spans="3:4" ht="15.75">
      <c r="C31" s="22"/>
      <c r="D31" s="22"/>
    </row>
    <row r="32" spans="3:4" ht="15.75">
      <c r="C32" s="6" t="s">
        <v>19</v>
      </c>
      <c r="D32" s="10">
        <f>D10*((2*Meter!C14)+(0.5*Meter!C13))+D10*Meter!C15</f>
        <v>1600</v>
      </c>
    </row>
    <row r="33" spans="3:4" ht="15.75">
      <c r="C33" s="6" t="s">
        <v>20</v>
      </c>
      <c r="D33" s="10">
        <f>Calculations!F10*((2*Meter!C13)+(Meter!C14))+Calculations!F10*Meter!C15</f>
        <v>1317.7560959999998</v>
      </c>
    </row>
    <row r="34" spans="3:4" ht="15.75">
      <c r="C34" s="6" t="s">
        <v>21</v>
      </c>
      <c r="D34" s="10">
        <f>Calculations!H10*((2*Meter!C13)+(Meter!C14))+Calculations!H10*Meter!C15</f>
        <v>913.9374360764006</v>
      </c>
    </row>
    <row r="35" spans="3:4" ht="15.75">
      <c r="C35" s="6" t="s">
        <v>22</v>
      </c>
      <c r="D35" s="10">
        <f>Calculations!J10*((2*Meter!C13)+(Meter!C14))+Calculations!J10*Meter!C15</f>
        <v>633.8666461854142</v>
      </c>
    </row>
    <row r="36" spans="3:4" ht="15.75">
      <c r="C36" s="6" t="s">
        <v>23</v>
      </c>
      <c r="D36" s="10">
        <f>Calculations!L10*((2*Meter!C13)+(Meter!C14))+Calculations!L10*Meter!C15</f>
        <v>439.62191424310777</v>
      </c>
    </row>
    <row r="37" spans="3:4" ht="15.75">
      <c r="C37" s="6" t="s">
        <v>24</v>
      </c>
      <c r="D37" s="10">
        <f>SUM(D32:D36)</f>
        <v>4905.182092504923</v>
      </c>
    </row>
    <row r="38" ht="16.5" thickBot="1"/>
    <row r="39" spans="3:10" ht="16.5" thickBot="1">
      <c r="C39" s="33" t="s">
        <v>25</v>
      </c>
      <c r="D39" s="34"/>
      <c r="E39" s="34"/>
      <c r="F39" s="34"/>
      <c r="G39" s="28">
        <f>Calculations!D27-Calculations!D37+D14</f>
        <v>88245.0793498217</v>
      </c>
      <c r="H39" s="32" t="s">
        <v>38</v>
      </c>
      <c r="I39" s="31"/>
      <c r="J39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3" width="9.140625" style="1" customWidth="1"/>
    <col min="4" max="4" width="9.28125" style="1" bestFit="1" customWidth="1"/>
    <col min="5" max="7" width="9.140625" style="1" customWidth="1"/>
    <col min="8" max="8" width="11.00390625" style="1" customWidth="1"/>
    <col min="9" max="16384" width="9.140625" style="1" customWidth="1"/>
  </cols>
  <sheetData>
    <row r="2" spans="2:9" ht="12.75">
      <c r="B2" s="57" t="s">
        <v>3</v>
      </c>
      <c r="C2" s="57"/>
      <c r="D2" s="142">
        <v>44</v>
      </c>
      <c r="E2" s="58" t="s">
        <v>59</v>
      </c>
      <c r="F2" s="59"/>
      <c r="G2" s="59"/>
      <c r="H2" s="59"/>
      <c r="I2" s="59"/>
    </row>
    <row r="3" spans="2:9" ht="12.75">
      <c r="B3" s="57" t="s">
        <v>1</v>
      </c>
      <c r="C3" s="57"/>
      <c r="D3" s="142">
        <v>38</v>
      </c>
      <c r="E3" s="58" t="s">
        <v>59</v>
      </c>
      <c r="F3" s="59"/>
      <c r="G3" s="59"/>
      <c r="H3" s="59"/>
      <c r="I3" s="59"/>
    </row>
    <row r="4" spans="2:9" ht="12.75">
      <c r="B4" s="57" t="s">
        <v>60</v>
      </c>
      <c r="C4" s="57"/>
      <c r="D4" s="143">
        <f>Calculations!G39</f>
        <v>88245.0793498217</v>
      </c>
      <c r="E4" s="59" t="s">
        <v>61</v>
      </c>
      <c r="F4" s="59"/>
      <c r="G4" s="59"/>
      <c r="H4" s="60"/>
      <c r="I4" s="59"/>
    </row>
    <row r="5" spans="2:9" ht="12.75">
      <c r="B5" s="57"/>
      <c r="C5" s="57"/>
      <c r="D5" s="57"/>
      <c r="E5" s="61"/>
      <c r="F5" s="62"/>
      <c r="G5" s="59"/>
      <c r="H5" s="61"/>
      <c r="I5" s="62"/>
    </row>
    <row r="6" spans="2:9" ht="13.5" thickBot="1">
      <c r="B6" s="63" t="s">
        <v>45</v>
      </c>
      <c r="C6" s="64"/>
      <c r="D6" s="64"/>
      <c r="E6" s="64"/>
      <c r="F6" s="64"/>
      <c r="G6" s="64"/>
      <c r="H6" s="64"/>
      <c r="I6" s="64"/>
    </row>
    <row r="7" spans="2:9" ht="12.75">
      <c r="B7" s="76"/>
      <c r="C7" s="77"/>
      <c r="D7" s="77"/>
      <c r="E7" s="76"/>
      <c r="F7" s="77"/>
      <c r="G7" s="77"/>
      <c r="H7" s="77"/>
      <c r="I7" s="78"/>
    </row>
    <row r="8" spans="2:9" ht="12.75">
      <c r="B8" s="79" t="s">
        <v>46</v>
      </c>
      <c r="C8" s="65"/>
      <c r="D8" s="65"/>
      <c r="E8" s="80" t="s">
        <v>47</v>
      </c>
      <c r="F8" s="59" t="s">
        <v>48</v>
      </c>
      <c r="G8" s="67" t="s">
        <v>49</v>
      </c>
      <c r="H8" s="65"/>
      <c r="I8" s="88"/>
    </row>
    <row r="9" spans="2:9" ht="12.75">
      <c r="B9" s="80" t="s">
        <v>50</v>
      </c>
      <c r="C9" s="94" t="s">
        <v>51</v>
      </c>
      <c r="D9" s="94" t="s">
        <v>52</v>
      </c>
      <c r="E9" s="138">
        <v>0</v>
      </c>
      <c r="F9" s="68">
        <v>0</v>
      </c>
      <c r="G9" s="71">
        <f>IF(D4&lt;0,0,D4)</f>
        <v>88245.0793498217</v>
      </c>
      <c r="H9" s="69" t="s">
        <v>63</v>
      </c>
      <c r="I9" s="81"/>
    </row>
    <row r="10" spans="2:9" ht="12.75">
      <c r="B10" s="80">
        <v>15</v>
      </c>
      <c r="C10" s="70">
        <v>-0.9659258262890683</v>
      </c>
      <c r="D10" s="70">
        <v>0.25881904510252074</v>
      </c>
      <c r="E10" s="138">
        <v>2000</v>
      </c>
      <c r="F10" s="68">
        <f>F9+1</f>
        <v>1</v>
      </c>
      <c r="G10" s="71">
        <f>IF(G9&gt;1000000,1000000,G9)</f>
        <v>88245.0793498217</v>
      </c>
      <c r="H10" s="59" t="s">
        <v>62</v>
      </c>
      <c r="I10" s="81"/>
    </row>
    <row r="11" spans="2:9" ht="12.75">
      <c r="B11" s="80">
        <v>30</v>
      </c>
      <c r="C11" s="70">
        <v>-0.8660254037844387</v>
      </c>
      <c r="D11" s="70">
        <v>0.5</v>
      </c>
      <c r="E11" s="138">
        <v>4000</v>
      </c>
      <c r="F11" s="68">
        <f aca="true" t="shared" si="0" ref="F11:F74">F10+1</f>
        <v>2</v>
      </c>
      <c r="G11" s="66" t="s">
        <v>50</v>
      </c>
      <c r="H11" s="59"/>
      <c r="I11" s="81"/>
    </row>
    <row r="12" spans="2:9" ht="12.75">
      <c r="B12" s="80">
        <v>45</v>
      </c>
      <c r="C12" s="70">
        <v>-0.7071067811865476</v>
      </c>
      <c r="D12" s="70">
        <v>0.7071067811865475</v>
      </c>
      <c r="E12" s="138">
        <v>6000</v>
      </c>
      <c r="F12" s="68">
        <f t="shared" si="0"/>
        <v>3</v>
      </c>
      <c r="G12" s="66">
        <f>VLOOKUP(G10,E9:F189,2)</f>
        <v>44</v>
      </c>
      <c r="H12" s="59"/>
      <c r="I12" s="81"/>
    </row>
    <row r="13" spans="2:9" ht="12.75">
      <c r="B13" s="80">
        <v>60</v>
      </c>
      <c r="C13" s="70">
        <v>-0.5</v>
      </c>
      <c r="D13" s="70">
        <v>0.8660254037844386</v>
      </c>
      <c r="E13" s="138">
        <v>8000</v>
      </c>
      <c r="F13" s="68">
        <f t="shared" si="0"/>
        <v>4</v>
      </c>
      <c r="G13" s="66" t="s">
        <v>53</v>
      </c>
      <c r="H13" s="59"/>
      <c r="I13" s="81"/>
    </row>
    <row r="14" spans="2:9" ht="12.75">
      <c r="B14" s="80">
        <v>75</v>
      </c>
      <c r="C14" s="70">
        <v>-0.25881904510252074</v>
      </c>
      <c r="D14" s="70">
        <v>0.9659258262890683</v>
      </c>
      <c r="E14" s="138">
        <v>10000</v>
      </c>
      <c r="F14" s="68">
        <f t="shared" si="0"/>
        <v>5</v>
      </c>
      <c r="G14" s="66"/>
      <c r="H14" s="59"/>
      <c r="I14" s="81"/>
    </row>
    <row r="15" spans="2:9" ht="12.75">
      <c r="B15" s="80">
        <v>90</v>
      </c>
      <c r="C15" s="70">
        <v>-6.1257422745431E-17</v>
      </c>
      <c r="D15" s="70">
        <v>1</v>
      </c>
      <c r="E15" s="138">
        <v>12000</v>
      </c>
      <c r="F15" s="68">
        <f t="shared" si="0"/>
        <v>6</v>
      </c>
      <c r="G15" s="66" t="s">
        <v>54</v>
      </c>
      <c r="H15" s="59"/>
      <c r="I15" s="81"/>
    </row>
    <row r="16" spans="2:9" ht="12.75">
      <c r="B16" s="80">
        <v>105</v>
      </c>
      <c r="C16" s="70">
        <v>0.25881904510252085</v>
      </c>
      <c r="D16" s="70">
        <v>0.9659258262890683</v>
      </c>
      <c r="E16" s="138">
        <v>14000</v>
      </c>
      <c r="F16" s="68">
        <f t="shared" si="0"/>
        <v>7</v>
      </c>
      <c r="G16" s="66">
        <v>0</v>
      </c>
      <c r="H16" s="59">
        <v>0.01</v>
      </c>
      <c r="I16" s="81" t="s">
        <v>55</v>
      </c>
    </row>
    <row r="17" spans="2:9" ht="12.75">
      <c r="B17" s="80">
        <v>120</v>
      </c>
      <c r="C17" s="70">
        <v>0.5</v>
      </c>
      <c r="D17" s="70">
        <v>0.8660254037844387</v>
      </c>
      <c r="E17" s="138">
        <v>16000</v>
      </c>
      <c r="F17" s="68">
        <f t="shared" si="0"/>
        <v>8</v>
      </c>
      <c r="G17" s="72">
        <f>(-COS(G12*PI()/180))*0.93</f>
        <v>-0.6689860143149456</v>
      </c>
      <c r="H17" s="73">
        <f>(SIN(G12*PI()/180))*0.93</f>
        <v>0.6460322845268675</v>
      </c>
      <c r="I17" s="89" t="s">
        <v>56</v>
      </c>
    </row>
    <row r="18" spans="2:9" ht="12.75">
      <c r="B18" s="80">
        <v>135</v>
      </c>
      <c r="C18" s="70">
        <v>0.7071067811865475</v>
      </c>
      <c r="D18" s="70">
        <v>0.7071067811865476</v>
      </c>
      <c r="E18" s="138">
        <v>18000</v>
      </c>
      <c r="F18" s="68">
        <f t="shared" si="0"/>
        <v>9</v>
      </c>
      <c r="G18" s="59"/>
      <c r="H18" s="59"/>
      <c r="I18" s="81"/>
    </row>
    <row r="19" spans="2:9" ht="12.75">
      <c r="B19" s="80">
        <v>150</v>
      </c>
      <c r="C19" s="70">
        <v>0.8660254037844387</v>
      </c>
      <c r="D19" s="70">
        <v>0.5</v>
      </c>
      <c r="E19" s="138">
        <v>20000</v>
      </c>
      <c r="F19" s="68">
        <f t="shared" si="0"/>
        <v>10</v>
      </c>
      <c r="G19" s="59"/>
      <c r="H19" s="59"/>
      <c r="I19" s="81"/>
    </row>
    <row r="20" spans="2:9" ht="12.75">
      <c r="B20" s="82">
        <v>165</v>
      </c>
      <c r="C20" s="74">
        <v>0.9659258262890682</v>
      </c>
      <c r="D20" s="74">
        <v>0.258819045102521</v>
      </c>
      <c r="E20" s="138">
        <v>22000</v>
      </c>
      <c r="F20" s="68">
        <f t="shared" si="0"/>
        <v>11</v>
      </c>
      <c r="G20" s="59"/>
      <c r="H20" s="59"/>
      <c r="I20" s="81"/>
    </row>
    <row r="21" spans="2:9" ht="12.75">
      <c r="B21" s="79" t="s">
        <v>57</v>
      </c>
      <c r="C21" s="65"/>
      <c r="D21" s="59"/>
      <c r="E21" s="138">
        <v>24000</v>
      </c>
      <c r="F21" s="68">
        <f t="shared" si="0"/>
        <v>12</v>
      </c>
      <c r="G21" s="59"/>
      <c r="H21" s="59"/>
      <c r="I21" s="81"/>
    </row>
    <row r="22" spans="2:9" ht="12.75">
      <c r="B22" s="93" t="s">
        <v>51</v>
      </c>
      <c r="C22" s="94" t="s">
        <v>52</v>
      </c>
      <c r="D22" s="59"/>
      <c r="E22" s="138">
        <v>26000</v>
      </c>
      <c r="F22" s="68">
        <f t="shared" si="0"/>
        <v>13</v>
      </c>
      <c r="G22" s="59"/>
      <c r="H22" s="59"/>
      <c r="I22" s="81"/>
    </row>
    <row r="23" spans="2:9" ht="12.75">
      <c r="B23" s="83">
        <v>-0.9998476951563913</v>
      </c>
      <c r="C23" s="75">
        <v>0.01745240643728351</v>
      </c>
      <c r="D23" s="59"/>
      <c r="E23" s="138">
        <v>28000</v>
      </c>
      <c r="F23" s="68">
        <f t="shared" si="0"/>
        <v>14</v>
      </c>
      <c r="G23" s="59"/>
      <c r="H23" s="59"/>
      <c r="I23" s="81"/>
    </row>
    <row r="24" spans="2:9" ht="12.75">
      <c r="B24" s="83">
        <v>-0.9986295347545738</v>
      </c>
      <c r="C24" s="75">
        <v>0.05233595624294383</v>
      </c>
      <c r="D24" s="59"/>
      <c r="E24" s="138">
        <v>30000</v>
      </c>
      <c r="F24" s="68">
        <f t="shared" si="0"/>
        <v>15</v>
      </c>
      <c r="G24" s="59"/>
      <c r="H24" s="59"/>
      <c r="I24" s="81"/>
    </row>
    <row r="25" spans="2:9" ht="12.75">
      <c r="B25" s="83">
        <v>-0.9961946980917455</v>
      </c>
      <c r="C25" s="75">
        <v>0.08715574274765817</v>
      </c>
      <c r="D25" s="59"/>
      <c r="E25" s="138">
        <v>32000</v>
      </c>
      <c r="F25" s="68">
        <f t="shared" si="0"/>
        <v>16</v>
      </c>
      <c r="G25" s="59"/>
      <c r="H25" s="59"/>
      <c r="I25" s="81"/>
    </row>
    <row r="26" spans="2:9" ht="12.75">
      <c r="B26" s="83">
        <v>-0.992546151641322</v>
      </c>
      <c r="C26" s="75">
        <v>0.12186934340514748</v>
      </c>
      <c r="D26" s="59"/>
      <c r="E26" s="138">
        <v>34000</v>
      </c>
      <c r="F26" s="68">
        <f t="shared" si="0"/>
        <v>17</v>
      </c>
      <c r="G26" s="59"/>
      <c r="H26" s="59"/>
      <c r="I26" s="81"/>
    </row>
    <row r="27" spans="2:9" ht="12.75">
      <c r="B27" s="83">
        <v>-0.9876883405951378</v>
      </c>
      <c r="C27" s="75">
        <v>0.15643446504023087</v>
      </c>
      <c r="D27" s="59"/>
      <c r="E27" s="138">
        <v>36000</v>
      </c>
      <c r="F27" s="68">
        <f t="shared" si="0"/>
        <v>18</v>
      </c>
      <c r="G27" s="59"/>
      <c r="H27" s="59"/>
      <c r="I27" s="81"/>
    </row>
    <row r="28" spans="2:9" ht="12.75">
      <c r="B28" s="83">
        <v>-0.981627183447664</v>
      </c>
      <c r="C28" s="75">
        <v>0.1908089953765448</v>
      </c>
      <c r="D28" s="59"/>
      <c r="E28" s="138">
        <v>38000</v>
      </c>
      <c r="F28" s="68">
        <f t="shared" si="0"/>
        <v>19</v>
      </c>
      <c r="G28" s="59"/>
      <c r="H28" s="59"/>
      <c r="I28" s="81"/>
    </row>
    <row r="29" spans="2:9" ht="12.75">
      <c r="B29" s="83">
        <v>-0.9743700647852352</v>
      </c>
      <c r="C29" s="75">
        <v>0.224951054343865</v>
      </c>
      <c r="D29" s="59"/>
      <c r="E29" s="138">
        <v>40000</v>
      </c>
      <c r="F29" s="68">
        <f t="shared" si="0"/>
        <v>20</v>
      </c>
      <c r="G29" s="59"/>
      <c r="H29" s="59"/>
      <c r="I29" s="81"/>
    </row>
    <row r="30" spans="2:9" ht="12.75">
      <c r="B30" s="83">
        <v>-0.9659258262890683</v>
      </c>
      <c r="C30" s="75">
        <v>0.25881904510252074</v>
      </c>
      <c r="D30" s="59"/>
      <c r="E30" s="138">
        <v>42000</v>
      </c>
      <c r="F30" s="68">
        <f t="shared" si="0"/>
        <v>21</v>
      </c>
      <c r="G30" s="59"/>
      <c r="H30" s="59"/>
      <c r="I30" s="81"/>
    </row>
    <row r="31" spans="2:9" ht="12.75">
      <c r="B31" s="83">
        <v>-0.9563047559630354</v>
      </c>
      <c r="C31" s="75">
        <v>0.29237170472273677</v>
      </c>
      <c r="D31" s="59"/>
      <c r="E31" s="138">
        <v>44000</v>
      </c>
      <c r="F31" s="68">
        <f t="shared" si="0"/>
        <v>22</v>
      </c>
      <c r="G31" s="59"/>
      <c r="H31" s="59"/>
      <c r="I31" s="81"/>
    </row>
    <row r="32" spans="2:9" ht="12.75">
      <c r="B32" s="83">
        <v>-0.9455185755993168</v>
      </c>
      <c r="C32" s="75">
        <v>0.32556815445715664</v>
      </c>
      <c r="D32" s="59"/>
      <c r="E32" s="138">
        <v>46000</v>
      </c>
      <c r="F32" s="68">
        <f t="shared" si="0"/>
        <v>23</v>
      </c>
      <c r="G32" s="59"/>
      <c r="H32" s="59"/>
      <c r="I32" s="81"/>
    </row>
    <row r="33" spans="2:9" ht="12.75">
      <c r="B33" s="83">
        <v>-0.9335804264972017</v>
      </c>
      <c r="C33" s="75">
        <v>0.35836794954530027</v>
      </c>
      <c r="D33" s="59"/>
      <c r="E33" s="138">
        <v>48000</v>
      </c>
      <c r="F33" s="68">
        <f t="shared" si="0"/>
        <v>24</v>
      </c>
      <c r="G33" s="59"/>
      <c r="H33" s="59"/>
      <c r="I33" s="81"/>
    </row>
    <row r="34" spans="2:9" ht="12.75">
      <c r="B34" s="83">
        <v>-0.9205048534524404</v>
      </c>
      <c r="C34" s="75">
        <v>0.3907311284892737</v>
      </c>
      <c r="D34" s="59"/>
      <c r="E34" s="138">
        <v>50000</v>
      </c>
      <c r="F34" s="68">
        <f t="shared" si="0"/>
        <v>25</v>
      </c>
      <c r="G34" s="59"/>
      <c r="H34" s="59"/>
      <c r="I34" s="81"/>
    </row>
    <row r="35" spans="2:9" ht="12.75">
      <c r="B35" s="83">
        <v>-0.9063077870366499</v>
      </c>
      <c r="C35" s="75">
        <v>0.42261826174069944</v>
      </c>
      <c r="D35" s="59"/>
      <c r="E35" s="138">
        <v>52000</v>
      </c>
      <c r="F35" s="68">
        <f t="shared" si="0"/>
        <v>26</v>
      </c>
      <c r="G35" s="59"/>
      <c r="H35" s="59"/>
      <c r="I35" s="81"/>
    </row>
    <row r="36" spans="2:9" ht="12.75">
      <c r="B36" s="83">
        <v>-0.8910065241883679</v>
      </c>
      <c r="C36" s="75">
        <v>0.45399049973954675</v>
      </c>
      <c r="D36" s="59"/>
      <c r="E36" s="138">
        <v>54000</v>
      </c>
      <c r="F36" s="68">
        <f t="shared" si="0"/>
        <v>27</v>
      </c>
      <c r="G36" s="59"/>
      <c r="H36" s="59"/>
      <c r="I36" s="81"/>
    </row>
    <row r="37" spans="2:9" ht="12.75">
      <c r="B37" s="83">
        <v>-0.8746197071393957</v>
      </c>
      <c r="C37" s="75">
        <v>0.48480962024633706</v>
      </c>
      <c r="D37" s="59"/>
      <c r="E37" s="138">
        <v>56000</v>
      </c>
      <c r="F37" s="68">
        <f t="shared" si="0"/>
        <v>28</v>
      </c>
      <c r="G37" s="59"/>
      <c r="H37" s="59"/>
      <c r="I37" s="81"/>
    </row>
    <row r="38" spans="2:9" ht="12.75">
      <c r="B38" s="83">
        <v>-0.8571673007021123</v>
      </c>
      <c r="C38" s="75">
        <v>0.5150380749100542</v>
      </c>
      <c r="D38" s="59"/>
      <c r="E38" s="138">
        <v>58000</v>
      </c>
      <c r="F38" s="68">
        <f t="shared" si="0"/>
        <v>29</v>
      </c>
      <c r="G38" s="59"/>
      <c r="H38" s="59"/>
      <c r="I38" s="81"/>
    </row>
    <row r="39" spans="2:9" ht="12.75">
      <c r="B39" s="83">
        <v>-0.838670567945424</v>
      </c>
      <c r="C39" s="75">
        <v>0.5446390350150271</v>
      </c>
      <c r="D39" s="59"/>
      <c r="E39" s="138">
        <v>60000</v>
      </c>
      <c r="F39" s="68">
        <f t="shared" si="0"/>
        <v>30</v>
      </c>
      <c r="G39" s="59"/>
      <c r="H39" s="59"/>
      <c r="I39" s="81"/>
    </row>
    <row r="40" spans="2:9" ht="12.75">
      <c r="B40" s="83">
        <v>-0.8191520442889918</v>
      </c>
      <c r="C40" s="75">
        <v>0.573576436351046</v>
      </c>
      <c r="D40" s="59"/>
      <c r="E40" s="138">
        <v>62000</v>
      </c>
      <c r="F40" s="68">
        <f t="shared" si="0"/>
        <v>31</v>
      </c>
      <c r="G40" s="59"/>
      <c r="H40" s="59"/>
      <c r="I40" s="81"/>
    </row>
    <row r="41" spans="2:9" ht="12.75">
      <c r="B41" s="83">
        <v>-0.7986355100472928</v>
      </c>
      <c r="C41" s="75">
        <v>0.6018150231520483</v>
      </c>
      <c r="D41" s="59"/>
      <c r="E41" s="138">
        <v>64000</v>
      </c>
      <c r="F41" s="68">
        <f t="shared" si="0"/>
        <v>32</v>
      </c>
      <c r="G41" s="59"/>
      <c r="H41" s="59"/>
      <c r="I41" s="81"/>
    </row>
    <row r="42" spans="2:9" ht="12.75">
      <c r="B42" s="83">
        <v>-0.7771459614569709</v>
      </c>
      <c r="C42" s="75">
        <v>0.6293203910498374</v>
      </c>
      <c r="D42" s="59"/>
      <c r="E42" s="138">
        <v>66000</v>
      </c>
      <c r="F42" s="68">
        <f t="shared" si="0"/>
        <v>33</v>
      </c>
      <c r="G42" s="59"/>
      <c r="H42" s="59"/>
      <c r="I42" s="81"/>
    </row>
    <row r="43" spans="2:9" ht="12.75">
      <c r="B43" s="83">
        <v>-0.7547095802227721</v>
      </c>
      <c r="C43" s="75">
        <v>0.6560590289905072</v>
      </c>
      <c r="D43" s="59"/>
      <c r="E43" s="138">
        <v>68000</v>
      </c>
      <c r="F43" s="68">
        <f t="shared" si="0"/>
        <v>34</v>
      </c>
      <c r="G43" s="59"/>
      <c r="H43" s="59"/>
      <c r="I43" s="81"/>
    </row>
    <row r="44" spans="2:9" ht="12.75">
      <c r="B44" s="83">
        <v>-0.7313537016191706</v>
      </c>
      <c r="C44" s="75">
        <v>0.6819983600624985</v>
      </c>
      <c r="D44" s="59"/>
      <c r="E44" s="138">
        <v>70000</v>
      </c>
      <c r="F44" s="68">
        <f t="shared" si="0"/>
        <v>35</v>
      </c>
      <c r="G44" s="59"/>
      <c r="H44" s="59"/>
      <c r="I44" s="81"/>
    </row>
    <row r="45" spans="2:9" ht="12.75">
      <c r="B45" s="83">
        <v>-0.7071067811865476</v>
      </c>
      <c r="C45" s="75">
        <v>0.7071067811865475</v>
      </c>
      <c r="D45" s="59"/>
      <c r="E45" s="138">
        <v>72000</v>
      </c>
      <c r="F45" s="68">
        <f t="shared" si="0"/>
        <v>36</v>
      </c>
      <c r="G45" s="59"/>
      <c r="H45" s="59"/>
      <c r="I45" s="81"/>
    </row>
    <row r="46" spans="2:9" ht="12.75">
      <c r="B46" s="83">
        <v>-0.6819983600624985</v>
      </c>
      <c r="C46" s="75">
        <v>0.7313537016191705</v>
      </c>
      <c r="D46" s="59"/>
      <c r="E46" s="138">
        <v>74000</v>
      </c>
      <c r="F46" s="68">
        <f t="shared" si="0"/>
        <v>37</v>
      </c>
      <c r="G46" s="59"/>
      <c r="H46" s="59"/>
      <c r="I46" s="81"/>
    </row>
    <row r="47" spans="2:9" ht="12.75">
      <c r="B47" s="83">
        <v>-0.6560590289905073</v>
      </c>
      <c r="C47" s="75">
        <v>0.754709580222772</v>
      </c>
      <c r="D47" s="59"/>
      <c r="E47" s="138">
        <v>76000</v>
      </c>
      <c r="F47" s="68">
        <f t="shared" si="0"/>
        <v>38</v>
      </c>
      <c r="G47" s="59"/>
      <c r="H47" s="59"/>
      <c r="I47" s="81"/>
    </row>
    <row r="48" spans="2:9" ht="12.75">
      <c r="B48" s="83">
        <v>-0.6293203910498375</v>
      </c>
      <c r="C48" s="75">
        <v>0.7771459614569708</v>
      </c>
      <c r="D48" s="59"/>
      <c r="E48" s="138">
        <v>78000</v>
      </c>
      <c r="F48" s="68">
        <f t="shared" si="0"/>
        <v>39</v>
      </c>
      <c r="G48" s="59"/>
      <c r="H48" s="59"/>
      <c r="I48" s="81"/>
    </row>
    <row r="49" spans="2:9" ht="12.75">
      <c r="B49" s="83">
        <v>-0.6018150231520484</v>
      </c>
      <c r="C49" s="75">
        <v>0.7986355100472928</v>
      </c>
      <c r="D49" s="59"/>
      <c r="E49" s="138">
        <v>80000</v>
      </c>
      <c r="F49" s="68">
        <f t="shared" si="0"/>
        <v>40</v>
      </c>
      <c r="G49" s="59"/>
      <c r="H49" s="59"/>
      <c r="I49" s="81"/>
    </row>
    <row r="50" spans="2:9" ht="12.75">
      <c r="B50" s="83">
        <v>-0.5735764363510462</v>
      </c>
      <c r="C50" s="75">
        <v>0.8191520442889918</v>
      </c>
      <c r="D50" s="59"/>
      <c r="E50" s="138">
        <v>82000</v>
      </c>
      <c r="F50" s="68">
        <f t="shared" si="0"/>
        <v>41</v>
      </c>
      <c r="G50" s="59"/>
      <c r="H50" s="59"/>
      <c r="I50" s="81"/>
    </row>
    <row r="51" spans="2:9" ht="12.75">
      <c r="B51" s="83">
        <v>-0.5446390350150272</v>
      </c>
      <c r="C51" s="75">
        <v>0.8386705679454239</v>
      </c>
      <c r="D51" s="59"/>
      <c r="E51" s="138">
        <v>84000</v>
      </c>
      <c r="F51" s="68">
        <f t="shared" si="0"/>
        <v>42</v>
      </c>
      <c r="G51" s="59"/>
      <c r="H51" s="59"/>
      <c r="I51" s="90"/>
    </row>
    <row r="52" spans="2:9" ht="12.75">
      <c r="B52" s="83">
        <v>-0.5150380749100544</v>
      </c>
      <c r="C52" s="75">
        <v>0.8571673007021122</v>
      </c>
      <c r="D52" s="59"/>
      <c r="E52" s="138">
        <v>86000</v>
      </c>
      <c r="F52" s="68">
        <f t="shared" si="0"/>
        <v>43</v>
      </c>
      <c r="G52" s="59"/>
      <c r="H52" s="59"/>
      <c r="I52" s="90"/>
    </row>
    <row r="53" spans="2:9" ht="12.75">
      <c r="B53" s="83">
        <v>-0.4848096202463371</v>
      </c>
      <c r="C53" s="75">
        <v>0.8746197071393957</v>
      </c>
      <c r="D53" s="59"/>
      <c r="E53" s="138">
        <v>88000</v>
      </c>
      <c r="F53" s="68">
        <f t="shared" si="0"/>
        <v>44</v>
      </c>
      <c r="G53" s="59"/>
      <c r="H53" s="59"/>
      <c r="I53" s="81"/>
    </row>
    <row r="54" spans="2:9" ht="12.75">
      <c r="B54" s="83">
        <v>-0.4539904997395468</v>
      </c>
      <c r="C54" s="75">
        <v>0.8910065241883678</v>
      </c>
      <c r="D54" s="59"/>
      <c r="E54" s="138">
        <v>90000</v>
      </c>
      <c r="F54" s="68">
        <f t="shared" si="0"/>
        <v>45</v>
      </c>
      <c r="G54" s="59"/>
      <c r="H54" s="59"/>
      <c r="I54" s="81"/>
    </row>
    <row r="55" spans="2:9" ht="12.75">
      <c r="B55" s="83">
        <v>-0.42261826174069944</v>
      </c>
      <c r="C55" s="75">
        <v>0.9063077870366499</v>
      </c>
      <c r="D55" s="59"/>
      <c r="E55" s="138">
        <v>92000</v>
      </c>
      <c r="F55" s="68">
        <f t="shared" si="0"/>
        <v>46</v>
      </c>
      <c r="G55" s="59"/>
      <c r="H55" s="59"/>
      <c r="I55" s="81"/>
    </row>
    <row r="56" spans="2:9" ht="12.75">
      <c r="B56" s="83">
        <v>-0.39073112848927394</v>
      </c>
      <c r="C56" s="75">
        <v>0.9205048534524403</v>
      </c>
      <c r="D56" s="59"/>
      <c r="E56" s="138">
        <v>94000</v>
      </c>
      <c r="F56" s="68">
        <f t="shared" si="0"/>
        <v>47</v>
      </c>
      <c r="G56" s="59"/>
      <c r="H56" s="59"/>
      <c r="I56" s="81"/>
    </row>
    <row r="57" spans="2:9" ht="12.75">
      <c r="B57" s="83">
        <v>-0.3583679495453004</v>
      </c>
      <c r="C57" s="75">
        <v>0.9335804264972017</v>
      </c>
      <c r="D57" s="59"/>
      <c r="E57" s="138">
        <v>96000</v>
      </c>
      <c r="F57" s="68">
        <f t="shared" si="0"/>
        <v>48</v>
      </c>
      <c r="G57" s="59"/>
      <c r="H57" s="59"/>
      <c r="I57" s="81"/>
    </row>
    <row r="58" spans="2:9" ht="12.75">
      <c r="B58" s="83">
        <v>-0.32556815445715676</v>
      </c>
      <c r="C58" s="75">
        <v>0.9455185755993167</v>
      </c>
      <c r="D58" s="59"/>
      <c r="E58" s="138">
        <v>98000</v>
      </c>
      <c r="F58" s="68">
        <f t="shared" si="0"/>
        <v>49</v>
      </c>
      <c r="G58" s="59"/>
      <c r="H58" s="59"/>
      <c r="I58" s="81"/>
    </row>
    <row r="59" spans="2:9" ht="12.75">
      <c r="B59" s="83">
        <v>-0.29237170472273677</v>
      </c>
      <c r="C59" s="75">
        <v>0.9563047559630354</v>
      </c>
      <c r="D59" s="59"/>
      <c r="E59" s="138">
        <v>100000</v>
      </c>
      <c r="F59" s="68">
        <f t="shared" si="0"/>
        <v>50</v>
      </c>
      <c r="G59" s="59"/>
      <c r="H59" s="59"/>
      <c r="I59" s="81"/>
    </row>
    <row r="60" spans="2:9" ht="12.75">
      <c r="B60" s="83">
        <v>-0.25881904510252074</v>
      </c>
      <c r="C60" s="75">
        <v>0.9659258262890683</v>
      </c>
      <c r="D60" s="59"/>
      <c r="E60" s="138">
        <v>102000</v>
      </c>
      <c r="F60" s="68">
        <f t="shared" si="0"/>
        <v>51</v>
      </c>
      <c r="G60" s="59"/>
      <c r="H60" s="59"/>
      <c r="I60" s="81"/>
    </row>
    <row r="61" spans="2:9" ht="12.75">
      <c r="B61" s="83">
        <v>-0.22495105434386492</v>
      </c>
      <c r="C61" s="75">
        <v>0.9743700647852352</v>
      </c>
      <c r="D61" s="59"/>
      <c r="E61" s="138">
        <v>104000</v>
      </c>
      <c r="F61" s="68">
        <f t="shared" si="0"/>
        <v>52</v>
      </c>
      <c r="G61" s="59"/>
      <c r="H61" s="59"/>
      <c r="I61" s="81"/>
    </row>
    <row r="62" spans="2:9" ht="12.75">
      <c r="B62" s="83">
        <v>-0.19080899537654492</v>
      </c>
      <c r="C62" s="75">
        <v>0.981627183447664</v>
      </c>
      <c r="D62" s="59"/>
      <c r="E62" s="138">
        <v>106000</v>
      </c>
      <c r="F62" s="68">
        <f t="shared" si="0"/>
        <v>53</v>
      </c>
      <c r="G62" s="59"/>
      <c r="H62" s="59"/>
      <c r="I62" s="81"/>
    </row>
    <row r="63" spans="2:9" ht="12.75">
      <c r="B63" s="83">
        <v>-0.15643446504023092</v>
      </c>
      <c r="C63" s="75">
        <v>0.9876883405951378</v>
      </c>
      <c r="D63" s="59"/>
      <c r="E63" s="138">
        <v>108000</v>
      </c>
      <c r="F63" s="68">
        <f t="shared" si="0"/>
        <v>54</v>
      </c>
      <c r="G63" s="59"/>
      <c r="H63" s="59"/>
      <c r="I63" s="81"/>
    </row>
    <row r="64" spans="2:9" ht="12.75">
      <c r="B64" s="83">
        <v>-0.12186934340514749</v>
      </c>
      <c r="C64" s="75">
        <v>0.992546151641322</v>
      </c>
      <c r="D64" s="59"/>
      <c r="E64" s="138">
        <v>110000</v>
      </c>
      <c r="F64" s="68">
        <f t="shared" si="0"/>
        <v>55</v>
      </c>
      <c r="G64" s="59"/>
      <c r="H64" s="59"/>
      <c r="I64" s="81"/>
    </row>
    <row r="65" spans="2:9" ht="12.75">
      <c r="B65" s="83">
        <v>-0.08715574274765814</v>
      </c>
      <c r="C65" s="75">
        <v>0.9961946980917455</v>
      </c>
      <c r="D65" s="59"/>
      <c r="E65" s="138">
        <v>112000</v>
      </c>
      <c r="F65" s="68">
        <f t="shared" si="0"/>
        <v>56</v>
      </c>
      <c r="G65" s="59"/>
      <c r="H65" s="59"/>
      <c r="I65" s="81"/>
    </row>
    <row r="66" spans="2:9" ht="12.75">
      <c r="B66" s="83">
        <v>-0.052335956242943966</v>
      </c>
      <c r="C66" s="75">
        <v>0.9986295347545738</v>
      </c>
      <c r="D66" s="59"/>
      <c r="E66" s="138">
        <v>114000</v>
      </c>
      <c r="F66" s="68">
        <f t="shared" si="0"/>
        <v>57</v>
      </c>
      <c r="G66" s="59"/>
      <c r="H66" s="59"/>
      <c r="I66" s="81"/>
    </row>
    <row r="67" spans="2:9" ht="12.75">
      <c r="B67" s="83">
        <v>-0.017452406437283376</v>
      </c>
      <c r="C67" s="75">
        <v>0.9998476951563913</v>
      </c>
      <c r="D67" s="59"/>
      <c r="E67" s="138">
        <v>116000</v>
      </c>
      <c r="F67" s="68">
        <f t="shared" si="0"/>
        <v>58</v>
      </c>
      <c r="G67" s="59"/>
      <c r="H67" s="59"/>
      <c r="I67" s="81"/>
    </row>
    <row r="68" spans="2:9" ht="12.75">
      <c r="B68" s="83">
        <v>0.017452406437283477</v>
      </c>
      <c r="C68" s="75">
        <v>0.9998476951563913</v>
      </c>
      <c r="D68" s="59"/>
      <c r="E68" s="138">
        <v>118000</v>
      </c>
      <c r="F68" s="68">
        <f t="shared" si="0"/>
        <v>59</v>
      </c>
      <c r="G68" s="59"/>
      <c r="H68" s="59"/>
      <c r="I68" s="81"/>
    </row>
    <row r="69" spans="2:9" ht="12.75">
      <c r="B69" s="83">
        <v>0.05233595624294362</v>
      </c>
      <c r="C69" s="75">
        <v>0.9986295347545738</v>
      </c>
      <c r="D69" s="59"/>
      <c r="E69" s="138">
        <v>120000</v>
      </c>
      <c r="F69" s="68">
        <f t="shared" si="0"/>
        <v>60</v>
      </c>
      <c r="G69" s="59"/>
      <c r="H69" s="59"/>
      <c r="I69" s="81"/>
    </row>
    <row r="70" spans="2:9" ht="12.75">
      <c r="B70" s="83">
        <v>0.08715574274765824</v>
      </c>
      <c r="C70" s="75">
        <v>0.9961946980917455</v>
      </c>
      <c r="D70" s="59"/>
      <c r="E70" s="138">
        <v>122000</v>
      </c>
      <c r="F70" s="68">
        <f t="shared" si="0"/>
        <v>61</v>
      </c>
      <c r="G70" s="59"/>
      <c r="H70" s="59"/>
      <c r="I70" s="81"/>
    </row>
    <row r="71" spans="2:9" ht="12.75">
      <c r="B71" s="83">
        <v>0.12186934340514737</v>
      </c>
      <c r="C71" s="75">
        <v>0.9925461516413221</v>
      </c>
      <c r="D71" s="59"/>
      <c r="E71" s="138">
        <v>124000</v>
      </c>
      <c r="F71" s="68">
        <f t="shared" si="0"/>
        <v>62</v>
      </c>
      <c r="G71" s="59"/>
      <c r="H71" s="59"/>
      <c r="I71" s="81"/>
    </row>
    <row r="72" spans="2:9" ht="12.75">
      <c r="B72" s="83">
        <v>0.15643446504023104</v>
      </c>
      <c r="C72" s="75">
        <v>0.9876883405951377</v>
      </c>
      <c r="D72" s="59"/>
      <c r="E72" s="138">
        <v>126000</v>
      </c>
      <c r="F72" s="68">
        <f t="shared" si="0"/>
        <v>63</v>
      </c>
      <c r="G72" s="59"/>
      <c r="H72" s="59"/>
      <c r="I72" s="81"/>
    </row>
    <row r="73" spans="2:9" ht="12.75">
      <c r="B73" s="83">
        <v>0.1908089953765448</v>
      </c>
      <c r="C73" s="75">
        <v>0.981627183447664</v>
      </c>
      <c r="D73" s="59"/>
      <c r="E73" s="138">
        <v>128000</v>
      </c>
      <c r="F73" s="68">
        <f t="shared" si="0"/>
        <v>64</v>
      </c>
      <c r="G73" s="59"/>
      <c r="H73" s="59"/>
      <c r="I73" s="81"/>
    </row>
    <row r="74" spans="2:9" ht="12.75">
      <c r="B74" s="83">
        <v>0.2249510543438648</v>
      </c>
      <c r="C74" s="75">
        <v>0.9743700647852352</v>
      </c>
      <c r="D74" s="59"/>
      <c r="E74" s="138">
        <v>130000</v>
      </c>
      <c r="F74" s="68">
        <f t="shared" si="0"/>
        <v>65</v>
      </c>
      <c r="G74" s="59"/>
      <c r="H74" s="59"/>
      <c r="I74" s="90"/>
    </row>
    <row r="75" spans="2:9" ht="12.75">
      <c r="B75" s="83">
        <v>0.25881904510252085</v>
      </c>
      <c r="C75" s="75">
        <v>0.9659258262890683</v>
      </c>
      <c r="D75" s="59"/>
      <c r="E75" s="138">
        <v>132000</v>
      </c>
      <c r="F75" s="68">
        <f aca="true" t="shared" si="1" ref="F75:F138">F74+1</f>
        <v>66</v>
      </c>
      <c r="G75" s="59"/>
      <c r="H75" s="59"/>
      <c r="I75" s="90"/>
    </row>
    <row r="76" spans="2:9" ht="12.75">
      <c r="B76" s="83">
        <v>0.29237170472273666</v>
      </c>
      <c r="C76" s="75">
        <v>0.9563047559630355</v>
      </c>
      <c r="D76" s="59"/>
      <c r="E76" s="138">
        <v>134000</v>
      </c>
      <c r="F76" s="68">
        <f t="shared" si="1"/>
        <v>67</v>
      </c>
      <c r="G76" s="59"/>
      <c r="H76" s="59"/>
      <c r="I76" s="90"/>
    </row>
    <row r="77" spans="2:9" ht="12.75">
      <c r="B77" s="83">
        <v>0.3255681544571564</v>
      </c>
      <c r="C77" s="75">
        <v>0.9455185755993168</v>
      </c>
      <c r="D77" s="59"/>
      <c r="E77" s="138">
        <v>136000</v>
      </c>
      <c r="F77" s="68">
        <f t="shared" si="1"/>
        <v>68</v>
      </c>
      <c r="G77" s="59"/>
      <c r="H77" s="59"/>
      <c r="I77" s="90"/>
    </row>
    <row r="78" spans="2:9" ht="12.75">
      <c r="B78" s="83">
        <v>0.35836794954530027</v>
      </c>
      <c r="C78" s="75">
        <v>0.9335804264972017</v>
      </c>
      <c r="D78" s="59"/>
      <c r="E78" s="138">
        <v>138000</v>
      </c>
      <c r="F78" s="68">
        <f t="shared" si="1"/>
        <v>69</v>
      </c>
      <c r="G78" s="59"/>
      <c r="H78" s="59"/>
      <c r="I78" s="90"/>
    </row>
    <row r="79" spans="2:9" ht="12.75">
      <c r="B79" s="83">
        <v>0.3907311284892736</v>
      </c>
      <c r="C79" s="75">
        <v>0.9205048534524404</v>
      </c>
      <c r="D79" s="59"/>
      <c r="E79" s="138">
        <v>140000</v>
      </c>
      <c r="F79" s="68">
        <f t="shared" si="1"/>
        <v>70</v>
      </c>
      <c r="G79" s="59"/>
      <c r="H79" s="59"/>
      <c r="I79" s="90"/>
    </row>
    <row r="80" spans="2:9" ht="12.75">
      <c r="B80" s="83">
        <v>0.42261826174069933</v>
      </c>
      <c r="C80" s="75">
        <v>0.90630778703665</v>
      </c>
      <c r="D80" s="59"/>
      <c r="E80" s="138">
        <v>142000</v>
      </c>
      <c r="F80" s="68">
        <f t="shared" si="1"/>
        <v>71</v>
      </c>
      <c r="G80" s="59"/>
      <c r="H80" s="59"/>
      <c r="I80" s="90"/>
    </row>
    <row r="81" spans="2:9" ht="12.75">
      <c r="B81" s="83">
        <v>0.4539904997395467</v>
      </c>
      <c r="C81" s="75">
        <v>0.8910065241883679</v>
      </c>
      <c r="D81" s="59"/>
      <c r="E81" s="138">
        <v>144000</v>
      </c>
      <c r="F81" s="68">
        <f t="shared" si="1"/>
        <v>72</v>
      </c>
      <c r="G81" s="62"/>
      <c r="H81" s="59"/>
      <c r="I81" s="91"/>
    </row>
    <row r="82" spans="2:9" ht="12.75">
      <c r="B82" s="83">
        <v>0.484809620246337</v>
      </c>
      <c r="C82" s="75">
        <v>0.8746197071393959</v>
      </c>
      <c r="D82" s="59"/>
      <c r="E82" s="138">
        <v>146000</v>
      </c>
      <c r="F82" s="68">
        <f t="shared" si="1"/>
        <v>73</v>
      </c>
      <c r="G82" s="59"/>
      <c r="H82" s="59"/>
      <c r="I82" s="90"/>
    </row>
    <row r="83" spans="2:9" ht="12.75">
      <c r="B83" s="83">
        <v>0.5150380749100543</v>
      </c>
      <c r="C83" s="75">
        <v>0.8571673007021123</v>
      </c>
      <c r="D83" s="59"/>
      <c r="E83" s="138">
        <v>148000</v>
      </c>
      <c r="F83" s="68">
        <f t="shared" si="1"/>
        <v>74</v>
      </c>
      <c r="G83" s="61"/>
      <c r="H83" s="59"/>
      <c r="I83" s="91"/>
    </row>
    <row r="84" spans="2:9" ht="12.75">
      <c r="B84" s="83">
        <v>0.5446390350150271</v>
      </c>
      <c r="C84" s="75">
        <v>0.8386705679454239</v>
      </c>
      <c r="D84" s="59"/>
      <c r="E84" s="138">
        <v>150000</v>
      </c>
      <c r="F84" s="68">
        <f t="shared" si="1"/>
        <v>75</v>
      </c>
      <c r="G84" s="59"/>
      <c r="H84" s="59"/>
      <c r="I84" s="81"/>
    </row>
    <row r="85" spans="2:9" ht="12.75">
      <c r="B85" s="83">
        <v>0.5735764363510458</v>
      </c>
      <c r="C85" s="75">
        <v>0.819152044288992</v>
      </c>
      <c r="D85" s="59"/>
      <c r="E85" s="138">
        <v>152000</v>
      </c>
      <c r="F85" s="68">
        <f t="shared" si="1"/>
        <v>76</v>
      </c>
      <c r="G85" s="59"/>
      <c r="H85" s="59"/>
      <c r="I85" s="81"/>
    </row>
    <row r="86" spans="2:9" ht="12.75">
      <c r="B86" s="83">
        <v>0.6018150231520484</v>
      </c>
      <c r="C86" s="75">
        <v>0.7986355100472927</v>
      </c>
      <c r="D86" s="59"/>
      <c r="E86" s="138">
        <v>154000</v>
      </c>
      <c r="F86" s="68">
        <f t="shared" si="1"/>
        <v>77</v>
      </c>
      <c r="G86" s="59"/>
      <c r="H86" s="59"/>
      <c r="I86" s="81"/>
    </row>
    <row r="87" spans="2:9" ht="12.75">
      <c r="B87" s="83">
        <v>0.6293203910498373</v>
      </c>
      <c r="C87" s="75">
        <v>0.777145961456971</v>
      </c>
      <c r="D87" s="59"/>
      <c r="E87" s="138">
        <v>156000</v>
      </c>
      <c r="F87" s="68">
        <f t="shared" si="1"/>
        <v>78</v>
      </c>
      <c r="G87" s="59"/>
      <c r="H87" s="59"/>
      <c r="I87" s="81"/>
    </row>
    <row r="88" spans="2:9" ht="12.75">
      <c r="B88" s="83">
        <v>0.6560590289905075</v>
      </c>
      <c r="C88" s="75">
        <v>0.7547095802227718</v>
      </c>
      <c r="D88" s="59"/>
      <c r="E88" s="138">
        <v>158000</v>
      </c>
      <c r="F88" s="68">
        <f t="shared" si="1"/>
        <v>79</v>
      </c>
      <c r="G88" s="59"/>
      <c r="H88" s="59"/>
      <c r="I88" s="81"/>
    </row>
    <row r="89" spans="2:9" ht="12.75">
      <c r="B89" s="83">
        <v>0.6819983600624984</v>
      </c>
      <c r="C89" s="75">
        <v>0.7313537016191706</v>
      </c>
      <c r="D89" s="59"/>
      <c r="E89" s="138">
        <v>160000</v>
      </c>
      <c r="F89" s="68">
        <f t="shared" si="1"/>
        <v>80</v>
      </c>
      <c r="G89" s="59"/>
      <c r="H89" s="59"/>
      <c r="I89" s="81"/>
    </row>
    <row r="90" spans="2:9" ht="12.75">
      <c r="B90" s="83">
        <v>0.7071067811865475</v>
      </c>
      <c r="C90" s="75">
        <v>0.7071067811865476</v>
      </c>
      <c r="D90" s="59"/>
      <c r="E90" s="138">
        <v>162000</v>
      </c>
      <c r="F90" s="68">
        <f t="shared" si="1"/>
        <v>81</v>
      </c>
      <c r="G90" s="59"/>
      <c r="H90" s="59"/>
      <c r="I90" s="81"/>
    </row>
    <row r="91" spans="2:9" ht="12.75">
      <c r="B91" s="83">
        <v>0.7313537016191705</v>
      </c>
      <c r="C91" s="75">
        <v>0.6819983600624986</v>
      </c>
      <c r="D91" s="59"/>
      <c r="E91" s="138">
        <v>164000</v>
      </c>
      <c r="F91" s="68">
        <f t="shared" si="1"/>
        <v>82</v>
      </c>
      <c r="G91" s="59"/>
      <c r="H91" s="59"/>
      <c r="I91" s="81"/>
    </row>
    <row r="92" spans="2:9" ht="12.75">
      <c r="B92" s="83">
        <v>0.754709580222772</v>
      </c>
      <c r="C92" s="75">
        <v>0.6560590289905073</v>
      </c>
      <c r="D92" s="59"/>
      <c r="E92" s="138">
        <v>166000</v>
      </c>
      <c r="F92" s="68">
        <f t="shared" si="1"/>
        <v>83</v>
      </c>
      <c r="G92" s="59"/>
      <c r="H92" s="59"/>
      <c r="I92" s="92"/>
    </row>
    <row r="93" spans="2:9" ht="12.75">
      <c r="B93" s="83">
        <v>0.7771459614569707</v>
      </c>
      <c r="C93" s="75">
        <v>0.6293203910498377</v>
      </c>
      <c r="D93" s="59"/>
      <c r="E93" s="138">
        <v>168000</v>
      </c>
      <c r="F93" s="68">
        <f t="shared" si="1"/>
        <v>84</v>
      </c>
      <c r="G93" s="59"/>
      <c r="H93" s="59"/>
      <c r="I93" s="81"/>
    </row>
    <row r="94" spans="2:9" ht="12.75">
      <c r="B94" s="83">
        <v>0.7986355100472929</v>
      </c>
      <c r="C94" s="75">
        <v>0.6018150231520482</v>
      </c>
      <c r="D94" s="59"/>
      <c r="E94" s="138">
        <v>170000</v>
      </c>
      <c r="F94" s="68">
        <f t="shared" si="1"/>
        <v>85</v>
      </c>
      <c r="G94" s="59"/>
      <c r="H94" s="59"/>
      <c r="I94" s="81"/>
    </row>
    <row r="95" spans="2:9" ht="12.75">
      <c r="B95" s="83">
        <v>0.8191520442889916</v>
      </c>
      <c r="C95" s="75">
        <v>0.5735764363510464</v>
      </c>
      <c r="D95" s="59"/>
      <c r="E95" s="138">
        <v>172000</v>
      </c>
      <c r="F95" s="68">
        <f t="shared" si="1"/>
        <v>86</v>
      </c>
      <c r="G95" s="59"/>
      <c r="H95" s="59"/>
      <c r="I95" s="81"/>
    </row>
    <row r="96" spans="2:9" ht="12.75">
      <c r="B96" s="83">
        <v>0.8386705679454242</v>
      </c>
      <c r="C96" s="75">
        <v>0.544639035015027</v>
      </c>
      <c r="D96" s="59"/>
      <c r="E96" s="138">
        <v>174000</v>
      </c>
      <c r="F96" s="68">
        <f t="shared" si="1"/>
        <v>87</v>
      </c>
      <c r="G96" s="59"/>
      <c r="H96" s="59"/>
      <c r="I96" s="81"/>
    </row>
    <row r="97" spans="2:9" ht="12.75">
      <c r="B97" s="83">
        <v>0.8571673007021122</v>
      </c>
      <c r="C97" s="75">
        <v>0.5150380749100544</v>
      </c>
      <c r="D97" s="59"/>
      <c r="E97" s="138">
        <v>176000</v>
      </c>
      <c r="F97" s="68">
        <f t="shared" si="1"/>
        <v>88</v>
      </c>
      <c r="G97" s="59"/>
      <c r="H97" s="59"/>
      <c r="I97" s="81"/>
    </row>
    <row r="98" spans="2:9" ht="12.75">
      <c r="B98" s="83">
        <v>0.8746197071393957</v>
      </c>
      <c r="C98" s="75">
        <v>0.48480962024633717</v>
      </c>
      <c r="D98" s="59"/>
      <c r="E98" s="138">
        <v>178000</v>
      </c>
      <c r="F98" s="68">
        <f t="shared" si="1"/>
        <v>89</v>
      </c>
      <c r="G98" s="59"/>
      <c r="H98" s="59"/>
      <c r="I98" s="81"/>
    </row>
    <row r="99" spans="2:9" ht="12.75">
      <c r="B99" s="83">
        <v>0.8910065241883678</v>
      </c>
      <c r="C99" s="75">
        <v>0.45399049973954686</v>
      </c>
      <c r="D99" s="59"/>
      <c r="E99" s="138">
        <v>180000</v>
      </c>
      <c r="F99" s="68">
        <f t="shared" si="1"/>
        <v>90</v>
      </c>
      <c r="G99" s="59"/>
      <c r="H99" s="59"/>
      <c r="I99" s="81"/>
    </row>
    <row r="100" spans="2:9" ht="12.75">
      <c r="B100" s="83">
        <v>0.9063077870366499</v>
      </c>
      <c r="C100" s="75">
        <v>0.4226182617406995</v>
      </c>
      <c r="D100" s="59"/>
      <c r="E100" s="138">
        <v>182000</v>
      </c>
      <c r="F100" s="68">
        <f t="shared" si="1"/>
        <v>91</v>
      </c>
      <c r="G100" s="59"/>
      <c r="H100" s="59"/>
      <c r="I100" s="81"/>
    </row>
    <row r="101" spans="2:9" ht="12.75">
      <c r="B101" s="83">
        <v>0.9205048534524402</v>
      </c>
      <c r="C101" s="75">
        <v>0.39073112848927416</v>
      </c>
      <c r="D101" s="59"/>
      <c r="E101" s="138">
        <v>184000</v>
      </c>
      <c r="F101" s="68">
        <f t="shared" si="1"/>
        <v>92</v>
      </c>
      <c r="G101" s="59"/>
      <c r="H101" s="59"/>
      <c r="I101" s="81"/>
    </row>
    <row r="102" spans="2:9" ht="12.75">
      <c r="B102" s="83">
        <v>0.9335804264972017</v>
      </c>
      <c r="C102" s="75">
        <v>0.3583679495453002</v>
      </c>
      <c r="D102" s="59"/>
      <c r="E102" s="138">
        <v>186000</v>
      </c>
      <c r="F102" s="68">
        <f t="shared" si="1"/>
        <v>93</v>
      </c>
      <c r="G102" s="59"/>
      <c r="H102" s="59"/>
      <c r="I102" s="81"/>
    </row>
    <row r="103" spans="2:9" ht="12.75">
      <c r="B103" s="83">
        <v>0.9455185755993167</v>
      </c>
      <c r="C103" s="75">
        <v>0.32556815445715703</v>
      </c>
      <c r="D103" s="59"/>
      <c r="E103" s="138">
        <v>188000</v>
      </c>
      <c r="F103" s="68">
        <f t="shared" si="1"/>
        <v>94</v>
      </c>
      <c r="G103" s="59"/>
      <c r="H103" s="59"/>
      <c r="I103" s="81"/>
    </row>
    <row r="104" spans="2:9" ht="12.75">
      <c r="B104" s="83">
        <v>0.9563047559630354</v>
      </c>
      <c r="C104" s="75">
        <v>0.29237170472273705</v>
      </c>
      <c r="D104" s="59"/>
      <c r="E104" s="138">
        <v>190000</v>
      </c>
      <c r="F104" s="68">
        <f t="shared" si="1"/>
        <v>95</v>
      </c>
      <c r="G104" s="59"/>
      <c r="H104" s="59"/>
      <c r="I104" s="81"/>
    </row>
    <row r="105" spans="2:9" ht="12.75">
      <c r="B105" s="83">
        <v>0.9659258262890682</v>
      </c>
      <c r="C105" s="75">
        <v>0.258819045102521</v>
      </c>
      <c r="D105" s="59"/>
      <c r="E105" s="138">
        <v>192000</v>
      </c>
      <c r="F105" s="68">
        <f t="shared" si="1"/>
        <v>96</v>
      </c>
      <c r="G105" s="59"/>
      <c r="H105" s="59"/>
      <c r="I105" s="81"/>
    </row>
    <row r="106" spans="2:9" ht="12.75">
      <c r="B106" s="83">
        <v>0.981627183447664</v>
      </c>
      <c r="C106" s="75">
        <v>0.19080899537654497</v>
      </c>
      <c r="D106" s="59"/>
      <c r="E106" s="138">
        <v>194000</v>
      </c>
      <c r="F106" s="68">
        <f t="shared" si="1"/>
        <v>97</v>
      </c>
      <c r="G106" s="59"/>
      <c r="H106" s="59"/>
      <c r="I106" s="81"/>
    </row>
    <row r="107" spans="2:9" ht="12.75">
      <c r="B107" s="83">
        <v>0.9876883405951377</v>
      </c>
      <c r="C107" s="75">
        <v>0.15643446504023098</v>
      </c>
      <c r="D107" s="59"/>
      <c r="E107" s="138">
        <v>196000</v>
      </c>
      <c r="F107" s="68">
        <f t="shared" si="1"/>
        <v>98</v>
      </c>
      <c r="G107" s="59"/>
      <c r="H107" s="59"/>
      <c r="I107" s="81"/>
    </row>
    <row r="108" spans="2:9" ht="12.75">
      <c r="B108" s="83">
        <v>0.992546151641322</v>
      </c>
      <c r="C108" s="75">
        <v>0.12186934340514755</v>
      </c>
      <c r="D108" s="59"/>
      <c r="E108" s="138">
        <v>198000</v>
      </c>
      <c r="F108" s="68">
        <f t="shared" si="1"/>
        <v>99</v>
      </c>
      <c r="G108" s="59"/>
      <c r="H108" s="59"/>
      <c r="I108" s="81"/>
    </row>
    <row r="109" spans="2:9" ht="12.75">
      <c r="B109" s="83">
        <v>0.9961946980917455</v>
      </c>
      <c r="C109" s="75">
        <v>0.08715574274765864</v>
      </c>
      <c r="D109" s="59"/>
      <c r="E109" s="138">
        <v>200000</v>
      </c>
      <c r="F109" s="68">
        <f t="shared" si="1"/>
        <v>100</v>
      </c>
      <c r="G109" s="59"/>
      <c r="H109" s="59"/>
      <c r="I109" s="81"/>
    </row>
    <row r="110" spans="2:9" ht="12.75">
      <c r="B110" s="83">
        <v>0.9986295347545738</v>
      </c>
      <c r="C110" s="75">
        <v>0.05233595624294381</v>
      </c>
      <c r="D110" s="59"/>
      <c r="E110" s="138">
        <v>202000</v>
      </c>
      <c r="F110" s="68">
        <f t="shared" si="1"/>
        <v>101</v>
      </c>
      <c r="G110" s="59"/>
      <c r="H110" s="59"/>
      <c r="I110" s="81"/>
    </row>
    <row r="111" spans="2:9" ht="12.75">
      <c r="B111" s="80"/>
      <c r="C111" s="59"/>
      <c r="D111" s="59"/>
      <c r="E111" s="138">
        <v>204000</v>
      </c>
      <c r="F111" s="68">
        <f t="shared" si="1"/>
        <v>102</v>
      </c>
      <c r="G111" s="59"/>
      <c r="H111" s="59"/>
      <c r="I111" s="81"/>
    </row>
    <row r="112" spans="2:9" ht="12.75">
      <c r="B112" s="80"/>
      <c r="C112" s="59"/>
      <c r="D112" s="59"/>
      <c r="E112" s="138">
        <v>206000</v>
      </c>
      <c r="F112" s="68">
        <f t="shared" si="1"/>
        <v>103</v>
      </c>
      <c r="G112" s="59"/>
      <c r="H112" s="59"/>
      <c r="I112" s="81"/>
    </row>
    <row r="113" spans="2:9" ht="12.75">
      <c r="B113" s="80"/>
      <c r="C113" s="59"/>
      <c r="D113" s="59"/>
      <c r="E113" s="138">
        <v>208000</v>
      </c>
      <c r="F113" s="68">
        <f t="shared" si="1"/>
        <v>104</v>
      </c>
      <c r="G113" s="59"/>
      <c r="H113" s="59"/>
      <c r="I113" s="81"/>
    </row>
    <row r="114" spans="2:9" ht="12.75">
      <c r="B114" s="80"/>
      <c r="C114" s="59"/>
      <c r="D114" s="59"/>
      <c r="E114" s="138">
        <v>210000</v>
      </c>
      <c r="F114" s="68">
        <f t="shared" si="1"/>
        <v>105</v>
      </c>
      <c r="G114" s="59"/>
      <c r="H114" s="59"/>
      <c r="I114" s="81"/>
    </row>
    <row r="115" spans="2:9" ht="12.75">
      <c r="B115" s="80"/>
      <c r="C115" s="59"/>
      <c r="D115" s="59"/>
      <c r="E115" s="138">
        <v>212000</v>
      </c>
      <c r="F115" s="68">
        <f t="shared" si="1"/>
        <v>106</v>
      </c>
      <c r="G115" s="59"/>
      <c r="H115" s="59"/>
      <c r="I115" s="81"/>
    </row>
    <row r="116" spans="2:9" ht="12.75">
      <c r="B116" s="80"/>
      <c r="C116" s="59"/>
      <c r="D116" s="59"/>
      <c r="E116" s="138">
        <v>214000</v>
      </c>
      <c r="F116" s="68">
        <f t="shared" si="1"/>
        <v>107</v>
      </c>
      <c r="G116" s="59"/>
      <c r="H116" s="59"/>
      <c r="I116" s="81"/>
    </row>
    <row r="117" spans="2:9" ht="12.75">
      <c r="B117" s="80"/>
      <c r="C117" s="59"/>
      <c r="D117" s="59"/>
      <c r="E117" s="138">
        <v>216000</v>
      </c>
      <c r="F117" s="68">
        <f t="shared" si="1"/>
        <v>108</v>
      </c>
      <c r="G117" s="59"/>
      <c r="H117" s="59"/>
      <c r="I117" s="81"/>
    </row>
    <row r="118" spans="2:9" ht="12.75">
      <c r="B118" s="80"/>
      <c r="C118" s="59"/>
      <c r="D118" s="59"/>
      <c r="E118" s="138">
        <v>218000</v>
      </c>
      <c r="F118" s="68">
        <f t="shared" si="1"/>
        <v>109</v>
      </c>
      <c r="G118" s="59"/>
      <c r="H118" s="59"/>
      <c r="I118" s="81"/>
    </row>
    <row r="119" spans="2:9" ht="12.75">
      <c r="B119" s="80"/>
      <c r="C119" s="59"/>
      <c r="D119" s="59"/>
      <c r="E119" s="138">
        <v>220000</v>
      </c>
      <c r="F119" s="68">
        <f t="shared" si="1"/>
        <v>110</v>
      </c>
      <c r="G119" s="59"/>
      <c r="H119" s="59"/>
      <c r="I119" s="81"/>
    </row>
    <row r="120" spans="2:9" ht="12.75">
      <c r="B120" s="80"/>
      <c r="C120" s="59"/>
      <c r="D120" s="59"/>
      <c r="E120" s="138">
        <v>222000</v>
      </c>
      <c r="F120" s="68">
        <f t="shared" si="1"/>
        <v>111</v>
      </c>
      <c r="G120" s="59"/>
      <c r="H120" s="59"/>
      <c r="I120" s="81"/>
    </row>
    <row r="121" spans="2:9" ht="12.75">
      <c r="B121" s="80"/>
      <c r="C121" s="59"/>
      <c r="D121" s="59"/>
      <c r="E121" s="138">
        <v>224000</v>
      </c>
      <c r="F121" s="68">
        <f t="shared" si="1"/>
        <v>112</v>
      </c>
      <c r="G121" s="59"/>
      <c r="H121" s="59"/>
      <c r="I121" s="81"/>
    </row>
    <row r="122" spans="2:9" ht="12.75">
      <c r="B122" s="80"/>
      <c r="C122" s="59"/>
      <c r="D122" s="59"/>
      <c r="E122" s="138">
        <v>226000</v>
      </c>
      <c r="F122" s="68">
        <f t="shared" si="1"/>
        <v>113</v>
      </c>
      <c r="G122" s="59"/>
      <c r="H122" s="59"/>
      <c r="I122" s="81"/>
    </row>
    <row r="123" spans="2:9" ht="12.75">
      <c r="B123" s="80"/>
      <c r="C123" s="59"/>
      <c r="D123" s="59"/>
      <c r="E123" s="138">
        <v>228000</v>
      </c>
      <c r="F123" s="68">
        <f t="shared" si="1"/>
        <v>114</v>
      </c>
      <c r="G123" s="59"/>
      <c r="H123" s="59"/>
      <c r="I123" s="81"/>
    </row>
    <row r="124" spans="2:9" ht="12.75">
      <c r="B124" s="80"/>
      <c r="C124" s="59"/>
      <c r="D124" s="59"/>
      <c r="E124" s="138">
        <v>230000</v>
      </c>
      <c r="F124" s="68">
        <f t="shared" si="1"/>
        <v>115</v>
      </c>
      <c r="G124" s="59"/>
      <c r="H124" s="59"/>
      <c r="I124" s="81"/>
    </row>
    <row r="125" spans="2:9" ht="12.75">
      <c r="B125" s="80"/>
      <c r="C125" s="59"/>
      <c r="D125" s="59"/>
      <c r="E125" s="138">
        <v>232000</v>
      </c>
      <c r="F125" s="68">
        <f t="shared" si="1"/>
        <v>116</v>
      </c>
      <c r="G125" s="59"/>
      <c r="H125" s="59"/>
      <c r="I125" s="81"/>
    </row>
    <row r="126" spans="2:9" ht="12.75">
      <c r="B126" s="80"/>
      <c r="C126" s="59"/>
      <c r="D126" s="59"/>
      <c r="E126" s="138">
        <v>234000</v>
      </c>
      <c r="F126" s="68">
        <f t="shared" si="1"/>
        <v>117</v>
      </c>
      <c r="G126" s="59"/>
      <c r="H126" s="59"/>
      <c r="I126" s="81"/>
    </row>
    <row r="127" spans="2:9" ht="12.75">
      <c r="B127" s="80"/>
      <c r="C127" s="59"/>
      <c r="D127" s="59"/>
      <c r="E127" s="138">
        <v>236000</v>
      </c>
      <c r="F127" s="68">
        <f t="shared" si="1"/>
        <v>118</v>
      </c>
      <c r="G127" s="59"/>
      <c r="H127" s="59"/>
      <c r="I127" s="81"/>
    </row>
    <row r="128" spans="2:9" ht="12.75">
      <c r="B128" s="80"/>
      <c r="C128" s="59"/>
      <c r="D128" s="59"/>
      <c r="E128" s="138">
        <v>238000</v>
      </c>
      <c r="F128" s="68">
        <f t="shared" si="1"/>
        <v>119</v>
      </c>
      <c r="G128" s="59"/>
      <c r="H128" s="59"/>
      <c r="I128" s="81"/>
    </row>
    <row r="129" spans="2:9" ht="12.75">
      <c r="B129" s="80"/>
      <c r="C129" s="59"/>
      <c r="D129" s="59"/>
      <c r="E129" s="138">
        <v>240000</v>
      </c>
      <c r="F129" s="68">
        <f t="shared" si="1"/>
        <v>120</v>
      </c>
      <c r="G129" s="59"/>
      <c r="H129" s="59"/>
      <c r="I129" s="81"/>
    </row>
    <row r="130" spans="2:9" ht="12.75">
      <c r="B130" s="80"/>
      <c r="C130" s="59"/>
      <c r="D130" s="59"/>
      <c r="E130" s="138">
        <v>242000</v>
      </c>
      <c r="F130" s="68">
        <f t="shared" si="1"/>
        <v>121</v>
      </c>
      <c r="G130" s="59"/>
      <c r="H130" s="59"/>
      <c r="I130" s="81"/>
    </row>
    <row r="131" spans="2:9" ht="12.75">
      <c r="B131" s="80"/>
      <c r="C131" s="59"/>
      <c r="D131" s="59"/>
      <c r="E131" s="138">
        <v>244000</v>
      </c>
      <c r="F131" s="68">
        <f t="shared" si="1"/>
        <v>122</v>
      </c>
      <c r="G131" s="59"/>
      <c r="H131" s="59"/>
      <c r="I131" s="81"/>
    </row>
    <row r="132" spans="2:9" ht="12.75">
      <c r="B132" s="80"/>
      <c r="C132" s="59"/>
      <c r="D132" s="59"/>
      <c r="E132" s="138">
        <v>246000</v>
      </c>
      <c r="F132" s="68">
        <f t="shared" si="1"/>
        <v>123</v>
      </c>
      <c r="G132" s="59"/>
      <c r="H132" s="59"/>
      <c r="I132" s="81"/>
    </row>
    <row r="133" spans="2:9" ht="12.75">
      <c r="B133" s="80"/>
      <c r="C133" s="59"/>
      <c r="D133" s="59"/>
      <c r="E133" s="138">
        <v>248000</v>
      </c>
      <c r="F133" s="68">
        <f t="shared" si="1"/>
        <v>124</v>
      </c>
      <c r="G133" s="59"/>
      <c r="H133" s="59"/>
      <c r="I133" s="81"/>
    </row>
    <row r="134" spans="2:9" ht="12.75">
      <c r="B134" s="80"/>
      <c r="C134" s="59"/>
      <c r="D134" s="59"/>
      <c r="E134" s="138">
        <v>250000</v>
      </c>
      <c r="F134" s="68">
        <f t="shared" si="1"/>
        <v>125</v>
      </c>
      <c r="G134" s="59"/>
      <c r="H134" s="59"/>
      <c r="I134" s="81"/>
    </row>
    <row r="135" spans="2:9" ht="12.75">
      <c r="B135" s="80"/>
      <c r="C135" s="59"/>
      <c r="D135" s="59"/>
      <c r="E135" s="138">
        <v>252000</v>
      </c>
      <c r="F135" s="68">
        <f t="shared" si="1"/>
        <v>126</v>
      </c>
      <c r="G135" s="59"/>
      <c r="H135" s="59"/>
      <c r="I135" s="81"/>
    </row>
    <row r="136" spans="2:9" ht="12.75">
      <c r="B136" s="80"/>
      <c r="C136" s="59"/>
      <c r="D136" s="59"/>
      <c r="E136" s="138">
        <v>254000</v>
      </c>
      <c r="F136" s="68">
        <f t="shared" si="1"/>
        <v>127</v>
      </c>
      <c r="G136" s="59"/>
      <c r="H136" s="59"/>
      <c r="I136" s="81"/>
    </row>
    <row r="137" spans="2:9" ht="12.75">
      <c r="B137" s="80"/>
      <c r="C137" s="59"/>
      <c r="D137" s="59"/>
      <c r="E137" s="138">
        <v>256000</v>
      </c>
      <c r="F137" s="68">
        <f t="shared" si="1"/>
        <v>128</v>
      </c>
      <c r="G137" s="59"/>
      <c r="H137" s="59"/>
      <c r="I137" s="81"/>
    </row>
    <row r="138" spans="2:9" ht="12.75">
      <c r="B138" s="80"/>
      <c r="C138" s="59"/>
      <c r="D138" s="59"/>
      <c r="E138" s="138">
        <v>258000</v>
      </c>
      <c r="F138" s="68">
        <f t="shared" si="1"/>
        <v>129</v>
      </c>
      <c r="G138" s="59"/>
      <c r="H138" s="59"/>
      <c r="I138" s="81"/>
    </row>
    <row r="139" spans="2:9" ht="12.75">
      <c r="B139" s="80"/>
      <c r="C139" s="59"/>
      <c r="D139" s="59"/>
      <c r="E139" s="138">
        <v>260000</v>
      </c>
      <c r="F139" s="68">
        <f aca="true" t="shared" si="2" ref="F139:F186">F138+1</f>
        <v>130</v>
      </c>
      <c r="G139" s="59"/>
      <c r="H139" s="59"/>
      <c r="I139" s="81"/>
    </row>
    <row r="140" spans="2:9" ht="12.75">
      <c r="B140" s="80"/>
      <c r="C140" s="59"/>
      <c r="D140" s="59"/>
      <c r="E140" s="138">
        <v>262000</v>
      </c>
      <c r="F140" s="68">
        <f t="shared" si="2"/>
        <v>131</v>
      </c>
      <c r="G140" s="59"/>
      <c r="H140" s="59"/>
      <c r="I140" s="81"/>
    </row>
    <row r="141" spans="2:9" ht="12.75">
      <c r="B141" s="80"/>
      <c r="C141" s="59"/>
      <c r="D141" s="59"/>
      <c r="E141" s="138">
        <v>264000</v>
      </c>
      <c r="F141" s="68">
        <f t="shared" si="2"/>
        <v>132</v>
      </c>
      <c r="G141" s="59"/>
      <c r="H141" s="59"/>
      <c r="I141" s="81"/>
    </row>
    <row r="142" spans="2:9" ht="12.75">
      <c r="B142" s="80"/>
      <c r="C142" s="59"/>
      <c r="D142" s="59"/>
      <c r="E142" s="138">
        <v>266000</v>
      </c>
      <c r="F142" s="68">
        <f t="shared" si="2"/>
        <v>133</v>
      </c>
      <c r="G142" s="59"/>
      <c r="H142" s="59"/>
      <c r="I142" s="81"/>
    </row>
    <row r="143" spans="2:9" ht="12.75">
      <c r="B143" s="80"/>
      <c r="C143" s="59"/>
      <c r="D143" s="59"/>
      <c r="E143" s="138">
        <v>268000</v>
      </c>
      <c r="F143" s="68">
        <f t="shared" si="2"/>
        <v>134</v>
      </c>
      <c r="G143" s="59"/>
      <c r="H143" s="59"/>
      <c r="I143" s="81"/>
    </row>
    <row r="144" spans="2:9" ht="12.75">
      <c r="B144" s="80"/>
      <c r="C144" s="59"/>
      <c r="D144" s="59"/>
      <c r="E144" s="138">
        <v>270000</v>
      </c>
      <c r="F144" s="68">
        <f t="shared" si="2"/>
        <v>135</v>
      </c>
      <c r="G144" s="59"/>
      <c r="H144" s="59"/>
      <c r="I144" s="81"/>
    </row>
    <row r="145" spans="2:9" ht="12.75">
      <c r="B145" s="80"/>
      <c r="C145" s="59"/>
      <c r="D145" s="59"/>
      <c r="E145" s="138">
        <v>272000</v>
      </c>
      <c r="F145" s="68">
        <f t="shared" si="2"/>
        <v>136</v>
      </c>
      <c r="G145" s="59"/>
      <c r="H145" s="59"/>
      <c r="I145" s="81"/>
    </row>
    <row r="146" spans="2:9" ht="12.75">
      <c r="B146" s="80"/>
      <c r="C146" s="59"/>
      <c r="D146" s="59"/>
      <c r="E146" s="138">
        <v>274000</v>
      </c>
      <c r="F146" s="68">
        <f t="shared" si="2"/>
        <v>137</v>
      </c>
      <c r="G146" s="59"/>
      <c r="H146" s="59"/>
      <c r="I146" s="81"/>
    </row>
    <row r="147" spans="2:9" ht="12.75">
      <c r="B147" s="80"/>
      <c r="C147" s="59"/>
      <c r="D147" s="59"/>
      <c r="E147" s="138">
        <v>276000</v>
      </c>
      <c r="F147" s="68">
        <f t="shared" si="2"/>
        <v>138</v>
      </c>
      <c r="G147" s="59"/>
      <c r="H147" s="59"/>
      <c r="I147" s="81"/>
    </row>
    <row r="148" spans="2:9" ht="12.75">
      <c r="B148" s="80"/>
      <c r="C148" s="59"/>
      <c r="D148" s="59"/>
      <c r="E148" s="138">
        <v>278000</v>
      </c>
      <c r="F148" s="68">
        <f t="shared" si="2"/>
        <v>139</v>
      </c>
      <c r="G148" s="59"/>
      <c r="H148" s="59"/>
      <c r="I148" s="81"/>
    </row>
    <row r="149" spans="2:9" ht="12.75">
      <c r="B149" s="80"/>
      <c r="C149" s="59"/>
      <c r="D149" s="59"/>
      <c r="E149" s="138">
        <v>280000</v>
      </c>
      <c r="F149" s="68">
        <f t="shared" si="2"/>
        <v>140</v>
      </c>
      <c r="G149" s="59"/>
      <c r="H149" s="59"/>
      <c r="I149" s="81"/>
    </row>
    <row r="150" spans="2:9" ht="12.75">
      <c r="B150" s="80"/>
      <c r="C150" s="59"/>
      <c r="D150" s="59"/>
      <c r="E150" s="138">
        <v>282000</v>
      </c>
      <c r="F150" s="68">
        <f t="shared" si="2"/>
        <v>141</v>
      </c>
      <c r="G150" s="59"/>
      <c r="H150" s="59"/>
      <c r="I150" s="81"/>
    </row>
    <row r="151" spans="2:9" ht="12.75">
      <c r="B151" s="80"/>
      <c r="C151" s="59"/>
      <c r="D151" s="59"/>
      <c r="E151" s="138">
        <v>284000</v>
      </c>
      <c r="F151" s="68">
        <f t="shared" si="2"/>
        <v>142</v>
      </c>
      <c r="G151" s="59"/>
      <c r="H151" s="59"/>
      <c r="I151" s="81"/>
    </row>
    <row r="152" spans="2:9" ht="12.75">
      <c r="B152" s="80"/>
      <c r="C152" s="59"/>
      <c r="D152" s="59"/>
      <c r="E152" s="138">
        <v>286000</v>
      </c>
      <c r="F152" s="68">
        <f t="shared" si="2"/>
        <v>143</v>
      </c>
      <c r="G152" s="59"/>
      <c r="H152" s="59"/>
      <c r="I152" s="81"/>
    </row>
    <row r="153" spans="2:9" ht="12.75">
      <c r="B153" s="80"/>
      <c r="C153" s="59"/>
      <c r="D153" s="59"/>
      <c r="E153" s="138">
        <v>288000</v>
      </c>
      <c r="F153" s="68">
        <f t="shared" si="2"/>
        <v>144</v>
      </c>
      <c r="G153" s="59"/>
      <c r="H153" s="59"/>
      <c r="I153" s="81"/>
    </row>
    <row r="154" spans="2:9" ht="12.75">
      <c r="B154" s="80"/>
      <c r="C154" s="59"/>
      <c r="D154" s="59"/>
      <c r="E154" s="138">
        <v>290000</v>
      </c>
      <c r="F154" s="68">
        <f t="shared" si="2"/>
        <v>145</v>
      </c>
      <c r="G154" s="59"/>
      <c r="H154" s="59"/>
      <c r="I154" s="81"/>
    </row>
    <row r="155" spans="2:9" ht="12.75">
      <c r="B155" s="80"/>
      <c r="C155" s="59"/>
      <c r="D155" s="59"/>
      <c r="E155" s="138">
        <v>292000</v>
      </c>
      <c r="F155" s="68">
        <f t="shared" si="2"/>
        <v>146</v>
      </c>
      <c r="G155" s="59"/>
      <c r="H155" s="59"/>
      <c r="I155" s="81"/>
    </row>
    <row r="156" spans="2:9" ht="12.75">
      <c r="B156" s="80"/>
      <c r="C156" s="59"/>
      <c r="D156" s="59"/>
      <c r="E156" s="138">
        <v>294000</v>
      </c>
      <c r="F156" s="68">
        <f t="shared" si="2"/>
        <v>147</v>
      </c>
      <c r="G156" s="59"/>
      <c r="H156" s="59"/>
      <c r="I156" s="81"/>
    </row>
    <row r="157" spans="2:9" ht="12.75">
      <c r="B157" s="80"/>
      <c r="C157" s="59"/>
      <c r="D157" s="59"/>
      <c r="E157" s="138">
        <v>296000</v>
      </c>
      <c r="F157" s="68">
        <f t="shared" si="2"/>
        <v>148</v>
      </c>
      <c r="G157" s="59"/>
      <c r="H157" s="59"/>
      <c r="I157" s="81"/>
    </row>
    <row r="158" spans="2:9" ht="12.75">
      <c r="B158" s="80"/>
      <c r="C158" s="59"/>
      <c r="D158" s="59"/>
      <c r="E158" s="138">
        <v>298000</v>
      </c>
      <c r="F158" s="68">
        <f t="shared" si="2"/>
        <v>149</v>
      </c>
      <c r="G158" s="59"/>
      <c r="H158" s="59"/>
      <c r="I158" s="81"/>
    </row>
    <row r="159" spans="2:9" ht="12.75">
      <c r="B159" s="80"/>
      <c r="C159" s="59"/>
      <c r="D159" s="59"/>
      <c r="E159" s="138">
        <v>300000</v>
      </c>
      <c r="F159" s="68">
        <f t="shared" si="2"/>
        <v>150</v>
      </c>
      <c r="G159" s="59"/>
      <c r="H159" s="59"/>
      <c r="I159" s="81"/>
    </row>
    <row r="160" spans="2:9" ht="12.75">
      <c r="B160" s="80"/>
      <c r="C160" s="59"/>
      <c r="D160" s="59"/>
      <c r="E160" s="138">
        <v>302000</v>
      </c>
      <c r="F160" s="68">
        <f t="shared" si="2"/>
        <v>151</v>
      </c>
      <c r="G160" s="59"/>
      <c r="H160" s="59"/>
      <c r="I160" s="81"/>
    </row>
    <row r="161" spans="2:9" ht="12.75">
      <c r="B161" s="80"/>
      <c r="C161" s="59"/>
      <c r="D161" s="59"/>
      <c r="E161" s="138">
        <v>304000</v>
      </c>
      <c r="F161" s="68">
        <f t="shared" si="2"/>
        <v>152</v>
      </c>
      <c r="G161" s="59"/>
      <c r="H161" s="59"/>
      <c r="I161" s="81"/>
    </row>
    <row r="162" spans="2:9" ht="12.75">
      <c r="B162" s="80"/>
      <c r="C162" s="59"/>
      <c r="D162" s="59"/>
      <c r="E162" s="138">
        <v>306000</v>
      </c>
      <c r="F162" s="68">
        <f t="shared" si="2"/>
        <v>153</v>
      </c>
      <c r="G162" s="59"/>
      <c r="H162" s="59"/>
      <c r="I162" s="81"/>
    </row>
    <row r="163" spans="2:9" ht="12.75">
      <c r="B163" s="80"/>
      <c r="C163" s="59"/>
      <c r="D163" s="59"/>
      <c r="E163" s="138">
        <v>308000</v>
      </c>
      <c r="F163" s="68">
        <f t="shared" si="2"/>
        <v>154</v>
      </c>
      <c r="G163" s="59"/>
      <c r="H163" s="59"/>
      <c r="I163" s="81"/>
    </row>
    <row r="164" spans="2:9" ht="12.75">
      <c r="B164" s="80"/>
      <c r="C164" s="59"/>
      <c r="D164" s="59"/>
      <c r="E164" s="138">
        <v>310000</v>
      </c>
      <c r="F164" s="68">
        <f t="shared" si="2"/>
        <v>155</v>
      </c>
      <c r="G164" s="59"/>
      <c r="H164" s="59"/>
      <c r="I164" s="81"/>
    </row>
    <row r="165" spans="2:9" ht="12.75">
      <c r="B165" s="80"/>
      <c r="C165" s="59"/>
      <c r="D165" s="59"/>
      <c r="E165" s="138">
        <v>312000</v>
      </c>
      <c r="F165" s="68">
        <f t="shared" si="2"/>
        <v>156</v>
      </c>
      <c r="G165" s="59"/>
      <c r="H165" s="59"/>
      <c r="I165" s="81"/>
    </row>
    <row r="166" spans="2:9" ht="12.75">
      <c r="B166" s="80"/>
      <c r="C166" s="59"/>
      <c r="D166" s="59"/>
      <c r="E166" s="138">
        <v>314000</v>
      </c>
      <c r="F166" s="68">
        <f t="shared" si="2"/>
        <v>157</v>
      </c>
      <c r="G166" s="59"/>
      <c r="H166" s="59"/>
      <c r="I166" s="81"/>
    </row>
    <row r="167" spans="2:9" ht="12.75">
      <c r="B167" s="80"/>
      <c r="C167" s="59"/>
      <c r="D167" s="59"/>
      <c r="E167" s="138">
        <v>316000</v>
      </c>
      <c r="F167" s="68">
        <f t="shared" si="2"/>
        <v>158</v>
      </c>
      <c r="G167" s="59"/>
      <c r="H167" s="59"/>
      <c r="I167" s="81"/>
    </row>
    <row r="168" spans="2:9" ht="12.75">
      <c r="B168" s="80"/>
      <c r="C168" s="59"/>
      <c r="D168" s="59"/>
      <c r="E168" s="138">
        <v>318000</v>
      </c>
      <c r="F168" s="68">
        <f t="shared" si="2"/>
        <v>159</v>
      </c>
      <c r="G168" s="59"/>
      <c r="H168" s="59"/>
      <c r="I168" s="81"/>
    </row>
    <row r="169" spans="2:9" ht="12.75">
      <c r="B169" s="80"/>
      <c r="C169" s="59"/>
      <c r="D169" s="59"/>
      <c r="E169" s="138">
        <v>320000</v>
      </c>
      <c r="F169" s="68">
        <f t="shared" si="2"/>
        <v>160</v>
      </c>
      <c r="G169" s="59"/>
      <c r="H169" s="59"/>
      <c r="I169" s="81"/>
    </row>
    <row r="170" spans="2:9" ht="12.75">
      <c r="B170" s="80"/>
      <c r="C170" s="59"/>
      <c r="D170" s="59"/>
      <c r="E170" s="138">
        <v>322000</v>
      </c>
      <c r="F170" s="68">
        <f t="shared" si="2"/>
        <v>161</v>
      </c>
      <c r="G170" s="59"/>
      <c r="H170" s="59"/>
      <c r="I170" s="81"/>
    </row>
    <row r="171" spans="2:9" ht="12.75">
      <c r="B171" s="80"/>
      <c r="C171" s="59"/>
      <c r="D171" s="59"/>
      <c r="E171" s="138">
        <v>324000</v>
      </c>
      <c r="F171" s="68">
        <f t="shared" si="2"/>
        <v>162</v>
      </c>
      <c r="G171" s="59"/>
      <c r="H171" s="59"/>
      <c r="I171" s="81"/>
    </row>
    <row r="172" spans="2:9" ht="12.75">
      <c r="B172" s="80"/>
      <c r="C172" s="59"/>
      <c r="D172" s="59"/>
      <c r="E172" s="138">
        <v>326000</v>
      </c>
      <c r="F172" s="68">
        <f t="shared" si="2"/>
        <v>163</v>
      </c>
      <c r="G172" s="59"/>
      <c r="H172" s="59"/>
      <c r="I172" s="81"/>
    </row>
    <row r="173" spans="2:9" ht="12.75">
      <c r="B173" s="80"/>
      <c r="C173" s="59"/>
      <c r="D173" s="59"/>
      <c r="E173" s="138">
        <v>328000</v>
      </c>
      <c r="F173" s="68">
        <f t="shared" si="2"/>
        <v>164</v>
      </c>
      <c r="G173" s="59"/>
      <c r="H173" s="59"/>
      <c r="I173" s="81"/>
    </row>
    <row r="174" spans="2:9" ht="12.75">
      <c r="B174" s="80"/>
      <c r="C174" s="59"/>
      <c r="D174" s="59"/>
      <c r="E174" s="138">
        <v>330000</v>
      </c>
      <c r="F174" s="68">
        <f t="shared" si="2"/>
        <v>165</v>
      </c>
      <c r="G174" s="59"/>
      <c r="H174" s="59"/>
      <c r="I174" s="81"/>
    </row>
    <row r="175" spans="2:9" ht="12.75">
      <c r="B175" s="80"/>
      <c r="C175" s="59"/>
      <c r="D175" s="59"/>
      <c r="E175" s="138">
        <v>332000</v>
      </c>
      <c r="F175" s="68">
        <f t="shared" si="2"/>
        <v>166</v>
      </c>
      <c r="G175" s="59"/>
      <c r="H175" s="59"/>
      <c r="I175" s="81"/>
    </row>
    <row r="176" spans="2:9" ht="12.75">
      <c r="B176" s="80"/>
      <c r="C176" s="59"/>
      <c r="D176" s="59"/>
      <c r="E176" s="138">
        <v>334000</v>
      </c>
      <c r="F176" s="68">
        <f t="shared" si="2"/>
        <v>167</v>
      </c>
      <c r="G176" s="59"/>
      <c r="H176" s="59"/>
      <c r="I176" s="81"/>
    </row>
    <row r="177" spans="2:9" ht="12.75">
      <c r="B177" s="80"/>
      <c r="C177" s="59"/>
      <c r="D177" s="59"/>
      <c r="E177" s="138">
        <v>336000</v>
      </c>
      <c r="F177" s="68">
        <f t="shared" si="2"/>
        <v>168</v>
      </c>
      <c r="G177" s="59"/>
      <c r="H177" s="59"/>
      <c r="I177" s="81"/>
    </row>
    <row r="178" spans="2:9" ht="12.75">
      <c r="B178" s="80"/>
      <c r="C178" s="59"/>
      <c r="D178" s="59"/>
      <c r="E178" s="138">
        <v>338000</v>
      </c>
      <c r="F178" s="68">
        <f t="shared" si="2"/>
        <v>169</v>
      </c>
      <c r="G178" s="59"/>
      <c r="H178" s="59"/>
      <c r="I178" s="81"/>
    </row>
    <row r="179" spans="2:9" ht="12.75">
      <c r="B179" s="80"/>
      <c r="C179" s="59"/>
      <c r="D179" s="59"/>
      <c r="E179" s="138">
        <v>340000</v>
      </c>
      <c r="F179" s="68">
        <f t="shared" si="2"/>
        <v>170</v>
      </c>
      <c r="G179" s="59"/>
      <c r="H179" s="59"/>
      <c r="I179" s="81"/>
    </row>
    <row r="180" spans="2:9" ht="12.75">
      <c r="B180" s="80"/>
      <c r="C180" s="59"/>
      <c r="D180" s="59"/>
      <c r="E180" s="138">
        <v>342000</v>
      </c>
      <c r="F180" s="68">
        <f t="shared" si="2"/>
        <v>171</v>
      </c>
      <c r="G180" s="59"/>
      <c r="H180" s="59"/>
      <c r="I180" s="81"/>
    </row>
    <row r="181" spans="2:9" ht="12.75">
      <c r="B181" s="80"/>
      <c r="C181" s="59"/>
      <c r="D181" s="59"/>
      <c r="E181" s="138">
        <v>344000</v>
      </c>
      <c r="F181" s="68">
        <f t="shared" si="2"/>
        <v>172</v>
      </c>
      <c r="G181" s="59"/>
      <c r="H181" s="59"/>
      <c r="I181" s="81"/>
    </row>
    <row r="182" spans="2:9" ht="12.75">
      <c r="B182" s="80"/>
      <c r="C182" s="59"/>
      <c r="D182" s="59"/>
      <c r="E182" s="138">
        <v>346000</v>
      </c>
      <c r="F182" s="68">
        <f t="shared" si="2"/>
        <v>173</v>
      </c>
      <c r="G182" s="59"/>
      <c r="H182" s="59"/>
      <c r="I182" s="81"/>
    </row>
    <row r="183" spans="2:9" ht="12.75">
      <c r="B183" s="80"/>
      <c r="C183" s="59"/>
      <c r="D183" s="59"/>
      <c r="E183" s="138">
        <v>348000</v>
      </c>
      <c r="F183" s="68">
        <f t="shared" si="2"/>
        <v>174</v>
      </c>
      <c r="G183" s="59"/>
      <c r="H183" s="59"/>
      <c r="I183" s="81"/>
    </row>
    <row r="184" spans="2:9" ht="12.75">
      <c r="B184" s="80"/>
      <c r="C184" s="59"/>
      <c r="D184" s="59"/>
      <c r="E184" s="138">
        <v>350000</v>
      </c>
      <c r="F184" s="68">
        <f t="shared" si="2"/>
        <v>175</v>
      </c>
      <c r="G184" s="59"/>
      <c r="H184" s="59"/>
      <c r="I184" s="81"/>
    </row>
    <row r="185" spans="2:9" ht="12.75">
      <c r="B185" s="80"/>
      <c r="C185" s="59"/>
      <c r="D185" s="59"/>
      <c r="E185" s="138">
        <v>352000</v>
      </c>
      <c r="F185" s="68">
        <f t="shared" si="2"/>
        <v>176</v>
      </c>
      <c r="G185" s="59"/>
      <c r="H185" s="59"/>
      <c r="I185" s="81"/>
    </row>
    <row r="186" spans="2:9" ht="12.75">
      <c r="B186" s="80"/>
      <c r="C186" s="59"/>
      <c r="D186" s="59"/>
      <c r="E186" s="138">
        <v>354000</v>
      </c>
      <c r="F186" s="68">
        <f t="shared" si="2"/>
        <v>177</v>
      </c>
      <c r="G186" s="59"/>
      <c r="H186" s="59"/>
      <c r="I186" s="81"/>
    </row>
    <row r="187" spans="2:9" ht="12.75">
      <c r="B187" s="80"/>
      <c r="C187" s="59"/>
      <c r="D187" s="59"/>
      <c r="E187" s="138">
        <v>356000</v>
      </c>
      <c r="F187" s="68">
        <f>F186+1</f>
        <v>178</v>
      </c>
      <c r="G187" s="59"/>
      <c r="H187" s="59"/>
      <c r="I187" s="81"/>
    </row>
    <row r="188" spans="2:9" ht="12.75">
      <c r="B188" s="80"/>
      <c r="C188" s="59"/>
      <c r="D188" s="59"/>
      <c r="E188" s="138">
        <v>358000</v>
      </c>
      <c r="F188" s="68">
        <f>F187+1</f>
        <v>179</v>
      </c>
      <c r="G188" s="59"/>
      <c r="H188" s="59"/>
      <c r="I188" s="81"/>
    </row>
    <row r="189" spans="2:9" ht="13.5" thickBot="1">
      <c r="B189" s="84"/>
      <c r="C189" s="85"/>
      <c r="D189" s="85"/>
      <c r="E189" s="138">
        <v>360000</v>
      </c>
      <c r="F189" s="86">
        <f>F188+1</f>
        <v>180</v>
      </c>
      <c r="G189" s="85"/>
      <c r="H189" s="85"/>
      <c r="I189" s="87"/>
    </row>
  </sheetData>
  <sheetProtection password="CC68" sheet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Pharmacia &amp; Upjohn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Animal Health</dc:creator>
  <cp:keywords/>
  <dc:description/>
  <cp:lastModifiedBy>Ryan Milhollin</cp:lastModifiedBy>
  <cp:lastPrinted>2008-09-17T13:05:17Z</cp:lastPrinted>
  <dcterms:created xsi:type="dcterms:W3CDTF">2000-01-27T19:12:04Z</dcterms:created>
  <dcterms:modified xsi:type="dcterms:W3CDTF">2009-01-26T19:06:56Z</dcterms:modified>
  <cp:category/>
  <cp:version/>
  <cp:contentType/>
  <cp:contentStatus/>
</cp:coreProperties>
</file>